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3" activeTab="20"/>
  </bookViews>
  <sheets>
    <sheet name="48кг." sheetId="1" r:id="rId1"/>
    <sheet name="52кг." sheetId="2" r:id="rId2"/>
    <sheet name="56кг." sheetId="3" r:id="rId3"/>
    <sheet name="60кг." sheetId="4" r:id="rId4"/>
    <sheet name="65кг." sheetId="5" r:id="rId5"/>
    <sheet name="70кг." sheetId="6" r:id="rId6"/>
    <sheet name="75кг." sheetId="7" r:id="rId7"/>
    <sheet name="81кг." sheetId="8" r:id="rId8"/>
    <sheet name="87кг." sheetId="9" r:id="rId9"/>
    <sheet name="св.87кг." sheetId="10" r:id="rId10"/>
    <sheet name="Победители" sheetId="11" r:id="rId11"/>
    <sheet name="48" sheetId="12" r:id="rId12"/>
    <sheet name="52" sheetId="13" r:id="rId13"/>
    <sheet name="56" sheetId="14" r:id="rId14"/>
    <sheet name="60" sheetId="15" r:id="rId15"/>
    <sheet name="65" sheetId="16" r:id="rId16"/>
    <sheet name="70" sheetId="17" r:id="rId17"/>
    <sheet name="75" sheetId="18" r:id="rId18"/>
    <sheet name="81" sheetId="19" r:id="rId19"/>
    <sheet name="87" sheetId="20" r:id="rId20"/>
    <sheet name="+87" sheetId="21" r:id="rId21"/>
  </sheets>
  <externalReferences>
    <externalReference r:id="rId24"/>
  </externalReferences>
  <definedNames>
    <definedName name="ВК40кг">'[1]48кг'!$B$1:$F$502</definedName>
    <definedName name="ВК42кг">'[1]52кг'!$B$1:$F$502</definedName>
    <definedName name="ВК45кг">'[1]56кг'!$B$1:$F$502</definedName>
    <definedName name="ВК48кг">'[1]60кг'!$B$1:$F$502</definedName>
    <definedName name="ВК51кг">'[1]65кг'!$B$1:$F$502</definedName>
    <definedName name="ВК55кг">'[1]70кг'!$B$1:$F$502</definedName>
    <definedName name="ВК59кг">'[1]75кг'!$B$1:$F$502</definedName>
    <definedName name="ВК63кг">'[1]81кг'!$B$1:$F$502</definedName>
    <definedName name="ВК68кг">'[1]87кг'!$B$1:$F$502</definedName>
    <definedName name="ВК73кг">'[1]+87кг'!$B$1:$F$502</definedName>
  </definedNames>
  <calcPr calcMode="manual" fullCalcOnLoad="1"/>
</workbook>
</file>

<file path=xl/sharedStrings.xml><?xml version="1.0" encoding="utf-8"?>
<sst xmlns="http://schemas.openxmlformats.org/spreadsheetml/2006/main" count="1078" uniqueCount="221">
  <si>
    <t>Весовая категория 48 кг.</t>
  </si>
  <si>
    <t>№</t>
  </si>
  <si>
    <t>Ф И О</t>
  </si>
  <si>
    <t>Организация</t>
  </si>
  <si>
    <t>п.ф</t>
  </si>
  <si>
    <t>финал</t>
  </si>
  <si>
    <t>очки</t>
  </si>
  <si>
    <t>место</t>
  </si>
  <si>
    <t>х</t>
  </si>
  <si>
    <t>Год 
рожд</t>
  </si>
  <si>
    <t>Разряд</t>
  </si>
  <si>
    <t>круг 
выбыт</t>
  </si>
  <si>
    <t xml:space="preserve">ПРОТОКОЛ ХОДА СОРЕВНОВАНИЙ                                                                                                                                          </t>
  </si>
  <si>
    <t>ВСЕРОССИЙСКАЯ ФЕДЕРАЦИЯ САМБО</t>
  </si>
  <si>
    <t>св</t>
  </si>
  <si>
    <t>Всероссийский турнир по самбо на призы Федерации Самбо Курганской области среди юношей 1994-1995 гг.р.</t>
  </si>
  <si>
    <t>Клевакин Иван</t>
  </si>
  <si>
    <t>Курганская область</t>
  </si>
  <si>
    <t>кмс</t>
  </si>
  <si>
    <t>Весовая категория 52 кг.</t>
  </si>
  <si>
    <t>А1</t>
  </si>
  <si>
    <t>Х</t>
  </si>
  <si>
    <t>А2</t>
  </si>
  <si>
    <t>Челябинская Область</t>
  </si>
  <si>
    <t>Докучаев Владимир Васильевич</t>
  </si>
  <si>
    <t>Весовая категория 56 кг.</t>
  </si>
  <si>
    <t>Б1</t>
  </si>
  <si>
    <t>Б2</t>
  </si>
  <si>
    <t>Весовая категория 60 кг.</t>
  </si>
  <si>
    <t>Весовая категория 65 кг.</t>
  </si>
  <si>
    <t>Весовая категория 70 кг.</t>
  </si>
  <si>
    <t>Весовая категория 75 кг.</t>
  </si>
  <si>
    <t>Весовая категория 81 кг.</t>
  </si>
  <si>
    <t>Весовая категория 87 кг.</t>
  </si>
  <si>
    <t>Весовая категория св.87 кг.</t>
  </si>
  <si>
    <t>Главный судья, РК                                    Котенев Ю.Н. (г.Курган)</t>
  </si>
  <si>
    <t>Главный секретарь, 1к                           Кудрявцев С.Ю. (г.Курган)</t>
  </si>
  <si>
    <t>7-8</t>
  </si>
  <si>
    <t>11-13</t>
  </si>
  <si>
    <t>11-12</t>
  </si>
  <si>
    <t>13-15</t>
  </si>
  <si>
    <t>Мартыненко Ян Игоревич</t>
  </si>
  <si>
    <t>5-7</t>
  </si>
  <si>
    <t>14-15</t>
  </si>
  <si>
    <t>16-17</t>
  </si>
  <si>
    <t>18-20</t>
  </si>
  <si>
    <t>9-10</t>
  </si>
  <si>
    <t>Ф.И.О. спортсмена</t>
  </si>
  <si>
    <t>Тренер</t>
  </si>
  <si>
    <t>Весовая 
категория</t>
  </si>
  <si>
    <t>Дата 
рождения</t>
  </si>
  <si>
    <t>Округ, 
субъект, город</t>
  </si>
  <si>
    <t>48кг.</t>
  </si>
  <si>
    <t>52кг.</t>
  </si>
  <si>
    <t>56кг.</t>
  </si>
  <si>
    <t>70кг.</t>
  </si>
  <si>
    <t>75кг.</t>
  </si>
  <si>
    <t>81кг.</t>
  </si>
  <si>
    <t>87кг.</t>
  </si>
  <si>
    <t>св.87кг.</t>
  </si>
  <si>
    <t>Свердловская область</t>
  </si>
  <si>
    <t>Башкортостан</t>
  </si>
  <si>
    <t>Челябинская область</t>
  </si>
  <si>
    <t>60кг.</t>
  </si>
  <si>
    <t>65кг.</t>
  </si>
  <si>
    <t>Боровиков 
Евгений Александрович</t>
  </si>
  <si>
    <t>Клевакин 
Иван</t>
  </si>
  <si>
    <t>Мясоедов 
Максим Васильевич</t>
  </si>
  <si>
    <t>Черкашин 
Сергей Андреевич</t>
  </si>
  <si>
    <t>Муфаздалов 
Радмир Зайнетдинович</t>
  </si>
  <si>
    <t>Кузовников 
Никита Сергеевич</t>
  </si>
  <si>
    <t>Колупаев 
Алексей Александрович</t>
  </si>
  <si>
    <t>Поздеев 
Дмитрий Андреевич</t>
  </si>
  <si>
    <t>Балдин 
Владислав Андреевич</t>
  </si>
  <si>
    <t>Китушин 
Денис Андреевич</t>
  </si>
  <si>
    <t>Победители Всероссийского турнира по самбо на призы 
Федерации самбо Курганской области среди юношей 1994-1995гг.р.</t>
  </si>
  <si>
    <t>13-14 января 2012г.</t>
  </si>
  <si>
    <t>г.Курган</t>
  </si>
  <si>
    <t>Главный судья, РК                                       Котенев Ю.Н.</t>
  </si>
  <si>
    <t>Главный секретарь, 1к                               Кудрявцев С.Ю.</t>
  </si>
  <si>
    <t>Место</t>
  </si>
  <si>
    <t>№
п/ж</t>
  </si>
  <si>
    <t>Ф.И.О.</t>
  </si>
  <si>
    <t>Астапов Л.Н.</t>
  </si>
  <si>
    <t>Алтайский край</t>
  </si>
  <si>
    <t>Сурмач Г.А.</t>
  </si>
  <si>
    <t>Радионов Е.С.</t>
  </si>
  <si>
    <t>Осипов В.Ю.</t>
  </si>
  <si>
    <t>Варанкин 
Андрей Александрович</t>
  </si>
  <si>
    <t>Попов 
Константин Алексеевич</t>
  </si>
  <si>
    <t>Боровков 
Иван Леонидович</t>
  </si>
  <si>
    <t>Всероссийский турнир по самбо на призы Федерации Самбо Курганской области 
среди юношей 1994-1995 гг.р.</t>
  </si>
  <si>
    <t>Главный судья, РК                                               Котенев Ю.Н. /г.Курган/</t>
  </si>
  <si>
    <t>Главный секретарь, 1к                                      Кудрявцев С.Ю. /г.Курган/</t>
  </si>
  <si>
    <t>Макуха А.Н.</t>
  </si>
  <si>
    <t xml:space="preserve">13-14 января 2012 года     г.Курган    </t>
  </si>
  <si>
    <t>Клевакин 
Иван Андреевич</t>
  </si>
  <si>
    <t>Дьячков 
Александр Сергеевич</t>
  </si>
  <si>
    <t>Козлов 
Александр Александрович</t>
  </si>
  <si>
    <t>Родионов А.П.</t>
  </si>
  <si>
    <t>Палабугин С.А.</t>
  </si>
  <si>
    <t>Бородин О.Б.</t>
  </si>
  <si>
    <t>Залеев Р.Г.</t>
  </si>
  <si>
    <t>Астапов В.Ю.</t>
  </si>
  <si>
    <t>Суслов В.А.</t>
  </si>
  <si>
    <t>Кокорин Ю.В.</t>
  </si>
  <si>
    <t>Кудрявцев С.Ю.</t>
  </si>
  <si>
    <t>Пургин И.В.</t>
  </si>
  <si>
    <t>Багиров 
Исмаил Адалатович</t>
  </si>
  <si>
    <t>Вихарев 
Илья Витальевич</t>
  </si>
  <si>
    <t>Шаймухаметов 
Рузил Фанилевич</t>
  </si>
  <si>
    <t>Малыгин 
Михаил Сергеевич</t>
  </si>
  <si>
    <t>Сомов 
Вячеслав Александрович</t>
  </si>
  <si>
    <t>Мардян 
Карен Аванесович</t>
  </si>
  <si>
    <t>Орешин 
Александр Николаевич</t>
  </si>
  <si>
    <t>Докучаев 
Владимир Васильевич</t>
  </si>
  <si>
    <t>Шибаев 
Станислав Витальевич</t>
  </si>
  <si>
    <t>Малыгин 
Иван Владимирович</t>
  </si>
  <si>
    <t>Курганская оьласть</t>
  </si>
  <si>
    <t>Пирогов И.Ю.</t>
  </si>
  <si>
    <t>Свяжин В.В.</t>
  </si>
  <si>
    <t>Стенников В.Г.</t>
  </si>
  <si>
    <t>Путинцев Л.В.</t>
  </si>
  <si>
    <t>Палабугтн С.А.</t>
  </si>
  <si>
    <t>Распопов А.Н.</t>
  </si>
  <si>
    <t>Кинель С.В.</t>
  </si>
  <si>
    <t>Дурыманов Н.В.</t>
  </si>
  <si>
    <t>Ульянов А.В.</t>
  </si>
  <si>
    <t>Козлов А.А.</t>
  </si>
  <si>
    <t>Козлов Н.А.</t>
  </si>
  <si>
    <t>Трескин С.М.</t>
  </si>
  <si>
    <t>Евтодеев В.Ф.</t>
  </si>
  <si>
    <t>Рыбин В.В.</t>
  </si>
  <si>
    <t>Перевалов 
Иван Евгеньевич</t>
  </si>
  <si>
    <t>Дарьин 
Вадим Сергеевич</t>
  </si>
  <si>
    <t>Мардян 
Наири Аванесович</t>
  </si>
  <si>
    <t>Трофимов 
Анатолий Олегович</t>
  </si>
  <si>
    <t>Смертин 
Егор Евгеньевич</t>
  </si>
  <si>
    <t>Родин 
Максим Олегович</t>
  </si>
  <si>
    <t>Новоселов 
Андрей Владимирович</t>
  </si>
  <si>
    <t>Тастимиров 
Нурлан Таспаевич</t>
  </si>
  <si>
    <t>Якунин 
Генадий Валерьевич</t>
  </si>
  <si>
    <t>Бедарев 
Алексей Александрович</t>
  </si>
  <si>
    <t>Дусанов 
Серэк Сиельханович</t>
  </si>
  <si>
    <t>Серков 
Михаил Александрович</t>
  </si>
  <si>
    <t>Мартыненко 
Ян игоревич</t>
  </si>
  <si>
    <t>Малясов 
Сергей Николаевич</t>
  </si>
  <si>
    <t xml:space="preserve"> Насибуллин 
Айрат Ракипович</t>
  </si>
  <si>
    <t>Першуков 
Павел петрович</t>
  </si>
  <si>
    <t>Гасымов 
Фахмир Угар оглы</t>
  </si>
  <si>
    <t>Дегтярников 
Павел Игоревич</t>
  </si>
  <si>
    <t>Рябин Евгений 
Владимирович</t>
  </si>
  <si>
    <t>Плетнев В.Г.</t>
  </si>
  <si>
    <t>Герасимов Д.В.</t>
  </si>
  <si>
    <t>Рыбин Р.В.</t>
  </si>
  <si>
    <t>Омская область</t>
  </si>
  <si>
    <t>Галиева Р.Ф.</t>
  </si>
  <si>
    <t>Возов И.А.</t>
  </si>
  <si>
    <t>Кемеровская область</t>
  </si>
  <si>
    <t>Шиянов С.А.</t>
  </si>
  <si>
    <t>Мухаметдинов Р.Р.</t>
  </si>
  <si>
    <t>Волосников 
Алексей Андреевич</t>
  </si>
  <si>
    <t>Федоров 
Никита Юрьевич</t>
  </si>
  <si>
    <t>Казанцев 
Павел Игоревич</t>
  </si>
  <si>
    <t>Букатин 
Виктор Александрович</t>
  </si>
  <si>
    <t>Троцкий 
Антон Генадьевич</t>
  </si>
  <si>
    <t>Скоробогатов 
Максим Юрьевич</t>
  </si>
  <si>
    <t>Перевалов 
Алексей Евгеньевич</t>
  </si>
  <si>
    <t>Ибрагимов 
Рустам Русланович</t>
  </si>
  <si>
    <t>Осинцев 
Егор Михайлович</t>
  </si>
  <si>
    <t>Стенников 
Артур Юрьевич</t>
  </si>
  <si>
    <t>Николаев 
Никита Дмитриевич</t>
  </si>
  <si>
    <t>Фурсов 
Владислав Игоревич</t>
  </si>
  <si>
    <t>Саньков 
Александр Андреевич</t>
  </si>
  <si>
    <t>Эскузьян 
Александр Иванович</t>
  </si>
  <si>
    <t>Бурцев 
Егор Андреевич</t>
  </si>
  <si>
    <t>Романов И.Ф.</t>
  </si>
  <si>
    <t>Шевчук П.Н.</t>
  </si>
  <si>
    <t>Плеханов 
Матвей Андреевич</t>
  </si>
  <si>
    <t>Кузовников
 Никита Сергеевич</t>
  </si>
  <si>
    <t>Мичуров 
Александр Владимирович</t>
  </si>
  <si>
    <t>Усс 
Дмитрий Сергеевич</t>
  </si>
  <si>
    <t>Кутенин 
Евгений Эдуардович</t>
  </si>
  <si>
    <t>Моисеев 
Иван Александрович</t>
  </si>
  <si>
    <t>Климкин 
Александр Андреевич</t>
  </si>
  <si>
    <t>Калинин 
Константин Игоревич</t>
  </si>
  <si>
    <t>Михайлов 
Владислав Анатольевич</t>
  </si>
  <si>
    <t>Пачин 
Михаил Олегович</t>
  </si>
  <si>
    <t>Пивоварцев 
Петр Игоревич</t>
  </si>
  <si>
    <t>Грибанов 
Владимир Анатольевич</t>
  </si>
  <si>
    <t>Фартыгин 
Павел Владиславович</t>
  </si>
  <si>
    <t>Науменко 
Эдуард Валерьевич</t>
  </si>
  <si>
    <t>Скрыльник 
Владислав Павлович</t>
  </si>
  <si>
    <t>Бояринцев 
Петр Сергеевич</t>
  </si>
  <si>
    <t>Ануфриев 
Сергей Вадимович</t>
  </si>
  <si>
    <t>Мананчиков 
Даниил Анатольевич</t>
  </si>
  <si>
    <t>Бахмуров 
Андрей Александрович</t>
  </si>
  <si>
    <t>Возов 
Александр Иванович</t>
  </si>
  <si>
    <t>Касьянов 
Дмитрий Владимирович</t>
  </si>
  <si>
    <t>Подберезных 
Кирилл Павлович</t>
  </si>
  <si>
    <t>Завьялов 
Максим Александрович</t>
  </si>
  <si>
    <t>Швелев 
Михаил Дмитриевич</t>
  </si>
  <si>
    <t>Мананчиков Даниил Анатольевич</t>
  </si>
  <si>
    <t>Касьянов Дмитрий Владимирович</t>
  </si>
  <si>
    <t>Абдурахманов И.А.</t>
  </si>
  <si>
    <t>Лузган Б.С.</t>
  </si>
  <si>
    <t>Димитриенко И.В.</t>
  </si>
  <si>
    <t>Левинский 
Василий васильевич</t>
  </si>
  <si>
    <t>Коморов 
Никита Александрович</t>
  </si>
  <si>
    <t>Федоров 
Алексей Михайлович</t>
  </si>
  <si>
    <t>Григорьев 
Сергей Васильевич</t>
  </si>
  <si>
    <t>Янчик 
Влад Александрович</t>
  </si>
  <si>
    <t>Родькин А.И.</t>
  </si>
  <si>
    <t>Аббасов 
Сергей Алексеевич</t>
  </si>
  <si>
    <t>Сепиашвили 
Георгий Гочаевич</t>
  </si>
  <si>
    <t>Аббасов Сергей Алексеевич</t>
  </si>
  <si>
    <t>Весовая категория +87 кг.</t>
  </si>
  <si>
    <t>Бекетов В.В.</t>
  </si>
  <si>
    <t>Мустафин 
Григорий Рифович</t>
  </si>
  <si>
    <t>Тенкачев 
Артур Галиулович</t>
  </si>
  <si>
    <t>Гордиенко
 Владимир Алексеевич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</si>
</sst>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</numFmts>
  <fonts count="3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b/>
      <sz val="12"/>
      <color indexed="10"/>
      <name val="CyrillicOld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u val="single"/>
      <sz val="10"/>
      <color indexed="12"/>
      <name val="Arial"/>
      <family val="2"/>
    </font>
    <font>
      <u val="single"/>
      <sz val="12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4" fillId="0" borderId="0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9" fillId="0" borderId="0" xfId="42" applyFont="1" applyAlignment="1" applyProtection="1">
      <alignment horizontal="center" vertical="center" wrapText="1"/>
      <protection/>
    </xf>
    <xf numFmtId="0" fontId="9" fillId="0" borderId="0" xfId="42" applyAlignment="1" applyProtection="1">
      <alignment horizontal="center" vertical="center" wrapText="1"/>
      <protection/>
    </xf>
    <xf numFmtId="0" fontId="9" fillId="4" borderId="0" xfId="42" applyNumberFormat="1" applyFont="1" applyFill="1" applyBorder="1" applyAlignment="1" applyProtection="1">
      <alignment horizontal="center" vertical="center" wrapText="1"/>
      <protection/>
    </xf>
    <xf numFmtId="0" fontId="9" fillId="4" borderId="0" xfId="42" applyNumberFormat="1" applyFill="1" applyBorder="1" applyAlignment="1" applyProtection="1">
      <alignment horizontal="center" vertical="center" wrapText="1"/>
      <protection/>
    </xf>
    <xf numFmtId="0" fontId="24" fillId="0" borderId="0" xfId="42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textRotation="90" wrapText="1"/>
    </xf>
    <xf numFmtId="0" fontId="3" fillId="24" borderId="16" xfId="0" applyFont="1" applyFill="1" applyBorder="1" applyAlignment="1">
      <alignment horizontal="center" vertical="center" textRotation="90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181" fontId="1" fillId="0" borderId="11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2" fontId="0" fillId="25" borderId="1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30" fillId="4" borderId="10" xfId="42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/>
    </xf>
    <xf numFmtId="0" fontId="9" fillId="0" borderId="0" xfId="42" applyFont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8кг"/>
      <sheetName val="52кг"/>
      <sheetName val="56кг"/>
      <sheetName val="60кг"/>
      <sheetName val="65кг"/>
      <sheetName val="70кг"/>
      <sheetName val="75кг"/>
      <sheetName val="81кг"/>
      <sheetName val="87кг"/>
      <sheetName val="+87кг"/>
      <sheetName val="Пр48"/>
      <sheetName val="Пр52"/>
      <sheetName val="Пр56"/>
      <sheetName val="Пр60"/>
      <sheetName val="Пр65"/>
      <sheetName val="Пр70"/>
      <sheetName val="Пр75"/>
      <sheetName val="Пр81"/>
      <sheetName val="Пр87"/>
      <sheetName val="Пр+87"/>
      <sheetName val="ком"/>
      <sheetName val="ком.рез"/>
      <sheetName val="круги"/>
      <sheetName val="пф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Варанкин Андрей Александрович</v>
          </cell>
          <cell r="D3">
            <v>1994</v>
          </cell>
          <cell r="E3">
            <v>1</v>
          </cell>
          <cell r="F3" t="str">
            <v>Курганская область</v>
          </cell>
        </row>
        <row r="4">
          <cell r="B4">
            <v>2</v>
          </cell>
          <cell r="C4" t="str">
            <v>Попов Константин Алексеевич</v>
          </cell>
          <cell r="D4">
            <v>1995</v>
          </cell>
          <cell r="E4">
            <v>1</v>
          </cell>
          <cell r="F4" t="str">
            <v>Алтайский край</v>
          </cell>
        </row>
        <row r="5">
          <cell r="B5">
            <v>3</v>
          </cell>
          <cell r="C5" t="str">
            <v>Боровиков Евгений Александрович</v>
          </cell>
          <cell r="D5">
            <v>1996</v>
          </cell>
          <cell r="E5">
            <v>1</v>
          </cell>
          <cell r="F5" t="str">
            <v>Свердловская область</v>
          </cell>
        </row>
        <row r="6">
          <cell r="B6">
            <v>4</v>
          </cell>
          <cell r="C6" t="str">
            <v>Боровков Иван Леонидович</v>
          </cell>
          <cell r="D6">
            <v>1994</v>
          </cell>
          <cell r="E6">
            <v>1</v>
          </cell>
          <cell r="F6" t="str">
            <v>Курганская область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2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Клевакин Иван Андреевич</v>
          </cell>
          <cell r="D3">
            <v>1995</v>
          </cell>
          <cell r="E3" t="str">
            <v>кмс</v>
          </cell>
          <cell r="F3" t="str">
            <v>Курганская область</v>
          </cell>
        </row>
        <row r="4">
          <cell r="B4">
            <v>2</v>
          </cell>
          <cell r="C4" t="str">
            <v>Дьячков Александр Сергеевич</v>
          </cell>
          <cell r="D4">
            <v>1996</v>
          </cell>
          <cell r="E4">
            <v>1</v>
          </cell>
          <cell r="F4" t="str">
            <v>Курганская область</v>
          </cell>
        </row>
        <row r="5">
          <cell r="B5">
            <v>3</v>
          </cell>
          <cell r="C5" t="str">
            <v>Козлов Александр Александрович</v>
          </cell>
          <cell r="D5">
            <v>1995</v>
          </cell>
          <cell r="E5">
            <v>1</v>
          </cell>
          <cell r="F5" t="str">
            <v>Свердловская область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3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Мясоедов Максим Васильевич</v>
          </cell>
          <cell r="D3">
            <v>1994</v>
          </cell>
          <cell r="E3" t="str">
            <v>кмс</v>
          </cell>
          <cell r="F3" t="str">
            <v>Курганская область</v>
          </cell>
        </row>
        <row r="4">
          <cell r="B4">
            <v>2</v>
          </cell>
          <cell r="C4" t="str">
            <v>Багиров Исмаил Адалатович</v>
          </cell>
          <cell r="D4">
            <v>1996</v>
          </cell>
          <cell r="E4">
            <v>1</v>
          </cell>
          <cell r="F4" t="str">
            <v>Свердловская область</v>
          </cell>
        </row>
        <row r="5">
          <cell r="B5">
            <v>3</v>
          </cell>
          <cell r="C5" t="str">
            <v>Вихарев Илья Витальевич</v>
          </cell>
          <cell r="D5">
            <v>1995</v>
          </cell>
          <cell r="E5">
            <v>1</v>
          </cell>
          <cell r="F5" t="str">
            <v>Курганская область</v>
          </cell>
        </row>
        <row r="6">
          <cell r="B6">
            <v>4</v>
          </cell>
          <cell r="C6" t="str">
            <v>Шаймухаметов Рузил Фанилевич</v>
          </cell>
          <cell r="D6">
            <v>1994</v>
          </cell>
          <cell r="E6" t="str">
            <v>кмс</v>
          </cell>
          <cell r="F6" t="str">
            <v>Башкортостан</v>
          </cell>
        </row>
        <row r="7">
          <cell r="B7">
            <v>5</v>
          </cell>
          <cell r="C7" t="str">
            <v>Малыгин Михаил Сергеевич</v>
          </cell>
          <cell r="D7">
            <v>1995</v>
          </cell>
          <cell r="E7">
            <v>1</v>
          </cell>
          <cell r="F7" t="str">
            <v>Свердловская область</v>
          </cell>
        </row>
        <row r="8">
          <cell r="B8">
            <v>6</v>
          </cell>
          <cell r="C8" t="str">
            <v>Сомов Вячеслав Александрович</v>
          </cell>
          <cell r="D8">
            <v>1995</v>
          </cell>
          <cell r="E8">
            <v>1</v>
          </cell>
          <cell r="F8" t="str">
            <v>Курганская область</v>
          </cell>
        </row>
        <row r="9">
          <cell r="B9">
            <v>7</v>
          </cell>
          <cell r="C9" t="str">
            <v>Мардян Карен Аванесович</v>
          </cell>
          <cell r="D9">
            <v>1996</v>
          </cell>
          <cell r="E9">
            <v>1</v>
          </cell>
          <cell r="F9" t="str">
            <v>Курганская область</v>
          </cell>
        </row>
        <row r="10">
          <cell r="B10">
            <v>8</v>
          </cell>
          <cell r="C10" t="str">
            <v>Орешин Александр Николаевич</v>
          </cell>
          <cell r="D10">
            <v>1994</v>
          </cell>
          <cell r="E10">
            <v>1</v>
          </cell>
          <cell r="F10" t="str">
            <v>Челябинская область</v>
          </cell>
        </row>
        <row r="11">
          <cell r="B11">
            <v>9</v>
          </cell>
          <cell r="C11" t="str">
            <v>Докучаев Владимир Васильевич</v>
          </cell>
          <cell r="D11">
            <v>1996</v>
          </cell>
          <cell r="E11">
            <v>2</v>
          </cell>
          <cell r="F11" t="str">
            <v>Курганская область</v>
          </cell>
        </row>
        <row r="12">
          <cell r="B12">
            <v>10</v>
          </cell>
          <cell r="C12" t="str">
            <v>Шибаев Станислав Витальевич</v>
          </cell>
          <cell r="D12">
            <v>1994</v>
          </cell>
          <cell r="E12" t="str">
            <v>кмс</v>
          </cell>
          <cell r="F12" t="str">
            <v>Курганская область</v>
          </cell>
        </row>
        <row r="13">
          <cell r="B13">
            <v>11</v>
          </cell>
          <cell r="C13" t="str">
            <v>Малыгин Иван Владимирович</v>
          </cell>
          <cell r="D13">
            <v>1994</v>
          </cell>
          <cell r="E13">
            <v>1</v>
          </cell>
          <cell r="F13" t="str">
            <v>Свердловская область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4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Перевалов Иван Евгеньевич</v>
          </cell>
          <cell r="D3">
            <v>1994</v>
          </cell>
          <cell r="E3" t="str">
            <v>кмс</v>
          </cell>
          <cell r="F3" t="str">
            <v>Курганская оьласть</v>
          </cell>
        </row>
        <row r="4">
          <cell r="B4">
            <v>2</v>
          </cell>
          <cell r="C4" t="str">
            <v>Дарьин Вадим Сергеевич</v>
          </cell>
          <cell r="D4">
            <v>1995</v>
          </cell>
          <cell r="E4">
            <v>1</v>
          </cell>
          <cell r="F4" t="str">
            <v>Свердловская область</v>
          </cell>
        </row>
        <row r="5">
          <cell r="B5">
            <v>3</v>
          </cell>
          <cell r="C5" t="str">
            <v>Мардян Наири Аванесович</v>
          </cell>
          <cell r="D5">
            <v>1994</v>
          </cell>
          <cell r="E5" t="str">
            <v>кмс</v>
          </cell>
          <cell r="F5" t="str">
            <v>Курганская оьласть</v>
          </cell>
        </row>
        <row r="6">
          <cell r="B6">
            <v>4</v>
          </cell>
          <cell r="C6" t="str">
            <v>Трофимов Анатолий Олегович</v>
          </cell>
          <cell r="D6">
            <v>1995</v>
          </cell>
          <cell r="E6">
            <v>1</v>
          </cell>
          <cell r="F6" t="str">
            <v>Курганская оьласть</v>
          </cell>
        </row>
        <row r="7">
          <cell r="B7">
            <v>5</v>
          </cell>
          <cell r="C7" t="str">
            <v>Смертин Егор Евгеньевич</v>
          </cell>
          <cell r="D7">
            <v>1995</v>
          </cell>
          <cell r="E7" t="str">
            <v>кмс</v>
          </cell>
          <cell r="F7" t="str">
            <v>Свердловская область</v>
          </cell>
        </row>
        <row r="8">
          <cell r="B8">
            <v>6</v>
          </cell>
          <cell r="C8" t="str">
            <v>Родин Максим Олегович</v>
          </cell>
          <cell r="D8">
            <v>1995</v>
          </cell>
          <cell r="E8" t="str">
            <v>кмс</v>
          </cell>
          <cell r="F8" t="str">
            <v>Свердловская область</v>
          </cell>
        </row>
        <row r="9">
          <cell r="B9">
            <v>7</v>
          </cell>
          <cell r="C9" t="str">
            <v>Новоселов Андрей Владимирович</v>
          </cell>
          <cell r="D9">
            <v>1995</v>
          </cell>
          <cell r="E9">
            <v>1</v>
          </cell>
          <cell r="F9" t="str">
            <v>Свердловская область</v>
          </cell>
        </row>
        <row r="10">
          <cell r="B10">
            <v>8</v>
          </cell>
          <cell r="C10" t="str">
            <v>Тастимиров Нурлан Таспаевич</v>
          </cell>
          <cell r="D10">
            <v>1995</v>
          </cell>
          <cell r="E10">
            <v>1</v>
          </cell>
          <cell r="F10" t="str">
            <v>Курганская оьласть</v>
          </cell>
        </row>
        <row r="11">
          <cell r="B11">
            <v>9</v>
          </cell>
          <cell r="C11" t="str">
            <v>Якунин Генадий Валерьевич</v>
          </cell>
          <cell r="D11">
            <v>1995</v>
          </cell>
          <cell r="E11">
            <v>1</v>
          </cell>
          <cell r="F11" t="str">
            <v>Курганская оьласть</v>
          </cell>
        </row>
        <row r="12">
          <cell r="B12">
            <v>10</v>
          </cell>
          <cell r="C12" t="str">
            <v>Бедарев Алексей Александрович</v>
          </cell>
          <cell r="D12">
            <v>1995</v>
          </cell>
          <cell r="E12">
            <v>1</v>
          </cell>
          <cell r="F12" t="str">
            <v>Алтайский край</v>
          </cell>
        </row>
        <row r="13">
          <cell r="B13">
            <v>11</v>
          </cell>
          <cell r="C13" t="str">
            <v>Дусанов Серэк Сиельханович</v>
          </cell>
          <cell r="D13">
            <v>1994</v>
          </cell>
          <cell r="E13">
            <v>1</v>
          </cell>
          <cell r="F13" t="str">
            <v>Курганская оьласть</v>
          </cell>
        </row>
        <row r="14">
          <cell r="B14">
            <v>12</v>
          </cell>
          <cell r="C14" t="str">
            <v>Серков Михаил Александрович</v>
          </cell>
          <cell r="D14">
            <v>1994</v>
          </cell>
          <cell r="E14">
            <v>1</v>
          </cell>
          <cell r="F14" t="str">
            <v>Курганская оьласть</v>
          </cell>
        </row>
        <row r="15">
          <cell r="B15">
            <v>13</v>
          </cell>
          <cell r="C15" t="str">
            <v>Черкашин Сергей Андреевич</v>
          </cell>
          <cell r="D15">
            <v>1994</v>
          </cell>
          <cell r="E15">
            <v>1</v>
          </cell>
          <cell r="F15" t="str">
            <v>Свердловская область</v>
          </cell>
        </row>
        <row r="16">
          <cell r="B16">
            <v>14</v>
          </cell>
          <cell r="C16" t="str">
            <v>Мартыненко Ян игоревич</v>
          </cell>
          <cell r="D16">
            <v>1995</v>
          </cell>
          <cell r="E16">
            <v>1</v>
          </cell>
          <cell r="F16" t="str">
            <v>Свердловская область</v>
          </cell>
        </row>
        <row r="17">
          <cell r="B17">
            <v>15</v>
          </cell>
          <cell r="C17" t="str">
            <v>Малясов Сергей Николаевич</v>
          </cell>
          <cell r="D17">
            <v>1995</v>
          </cell>
          <cell r="E17" t="str">
            <v>кмс</v>
          </cell>
          <cell r="F17" t="str">
            <v>Алтайский край</v>
          </cell>
        </row>
        <row r="18">
          <cell r="B18">
            <v>16</v>
          </cell>
          <cell r="C18" t="str">
            <v> Насибуллин Айрат Ракипович</v>
          </cell>
          <cell r="D18">
            <v>1995</v>
          </cell>
          <cell r="E18" t="str">
            <v>кмс</v>
          </cell>
          <cell r="F18" t="str">
            <v>Башкортостан</v>
          </cell>
        </row>
        <row r="19">
          <cell r="B19">
            <v>17</v>
          </cell>
          <cell r="C19" t="str">
            <v>Першуков Павел петрович</v>
          </cell>
          <cell r="D19">
            <v>1994</v>
          </cell>
          <cell r="E19">
            <v>1</v>
          </cell>
          <cell r="F19" t="str">
            <v>Курганская оьласть</v>
          </cell>
        </row>
        <row r="20">
          <cell r="B20">
            <v>18</v>
          </cell>
          <cell r="C20" t="str">
            <v>Гасымов Фахмир Угар оглы</v>
          </cell>
          <cell r="D20">
            <v>1995</v>
          </cell>
          <cell r="E20">
            <v>1</v>
          </cell>
          <cell r="F20" t="str">
            <v>Курганская оьласть</v>
          </cell>
        </row>
        <row r="21">
          <cell r="B21">
            <v>19</v>
          </cell>
          <cell r="C21" t="str">
            <v>Дегтярников Павел Игоревич</v>
          </cell>
          <cell r="D21">
            <v>1995</v>
          </cell>
          <cell r="E21" t="str">
            <v>кмс</v>
          </cell>
          <cell r="F21" t="str">
            <v>Курганская оьласть</v>
          </cell>
        </row>
        <row r="22">
          <cell r="B22">
            <v>20</v>
          </cell>
          <cell r="C22" t="str">
            <v>Рябин Евгений Владимирович</v>
          </cell>
          <cell r="D22">
            <v>1994</v>
          </cell>
          <cell r="E22">
            <v>1</v>
          </cell>
          <cell r="F22" t="str">
            <v>Свердловская область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5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Волосников Алексей Андреевич</v>
          </cell>
          <cell r="D3">
            <v>1995</v>
          </cell>
          <cell r="E3">
            <v>1</v>
          </cell>
          <cell r="F3" t="str">
            <v>Свердловская область</v>
          </cell>
        </row>
        <row r="4">
          <cell r="B4">
            <v>2</v>
          </cell>
          <cell r="C4" t="str">
            <v>Федоров Никита Юрьевич</v>
          </cell>
          <cell r="D4">
            <v>1994</v>
          </cell>
          <cell r="E4" t="str">
            <v>кмс</v>
          </cell>
          <cell r="F4" t="str">
            <v>Курганская область</v>
          </cell>
        </row>
        <row r="5">
          <cell r="B5">
            <v>3</v>
          </cell>
          <cell r="C5" t="str">
            <v>Казанцев Павел Игоревич</v>
          </cell>
          <cell r="D5">
            <v>1995</v>
          </cell>
          <cell r="E5">
            <v>1</v>
          </cell>
          <cell r="F5" t="str">
            <v>Алтайский край</v>
          </cell>
        </row>
        <row r="6">
          <cell r="B6">
            <v>4</v>
          </cell>
          <cell r="C6" t="str">
            <v>Букатин Виктор Александрович</v>
          </cell>
          <cell r="D6">
            <v>1995</v>
          </cell>
          <cell r="E6">
            <v>1</v>
          </cell>
          <cell r="F6" t="str">
            <v>Свердловская область</v>
          </cell>
        </row>
        <row r="7">
          <cell r="B7">
            <v>5</v>
          </cell>
          <cell r="C7" t="str">
            <v>Троцкий Антон Генадьевич</v>
          </cell>
          <cell r="D7">
            <v>1994</v>
          </cell>
          <cell r="E7">
            <v>1</v>
          </cell>
          <cell r="F7" t="str">
            <v>Свердловская область</v>
          </cell>
        </row>
        <row r="8">
          <cell r="B8">
            <v>6</v>
          </cell>
          <cell r="C8" t="str">
            <v>Скоробогатов максим Юрьевич</v>
          </cell>
          <cell r="D8">
            <v>1994</v>
          </cell>
          <cell r="E8">
            <v>1</v>
          </cell>
          <cell r="F8" t="str">
            <v>Курганская область</v>
          </cell>
        </row>
        <row r="9">
          <cell r="B9">
            <v>7</v>
          </cell>
          <cell r="C9" t="str">
            <v>Перевалов Алексей Евгеньевич</v>
          </cell>
          <cell r="D9">
            <v>1994</v>
          </cell>
          <cell r="E9" t="str">
            <v>кмс</v>
          </cell>
          <cell r="F9" t="str">
            <v>Курганская область</v>
          </cell>
        </row>
        <row r="10">
          <cell r="B10">
            <v>8</v>
          </cell>
          <cell r="C10" t="str">
            <v>Ибрагимов Рустам Русланович</v>
          </cell>
          <cell r="D10">
            <v>1994</v>
          </cell>
          <cell r="E10">
            <v>1</v>
          </cell>
          <cell r="F10" t="str">
            <v>Омская область</v>
          </cell>
        </row>
        <row r="11">
          <cell r="B11">
            <v>9</v>
          </cell>
          <cell r="C11" t="str">
            <v>Осинцев Егор Михайлович</v>
          </cell>
          <cell r="D11">
            <v>1994</v>
          </cell>
          <cell r="E11" t="str">
            <v>кмс</v>
          </cell>
          <cell r="F11" t="str">
            <v>Курганская область</v>
          </cell>
        </row>
        <row r="12">
          <cell r="B12">
            <v>10</v>
          </cell>
          <cell r="C12" t="str">
            <v>Стенников Артур Юрьевич</v>
          </cell>
          <cell r="D12">
            <v>1995</v>
          </cell>
          <cell r="E12">
            <v>2</v>
          </cell>
          <cell r="F12" t="str">
            <v>Курганская область</v>
          </cell>
        </row>
        <row r="13">
          <cell r="B13">
            <v>11</v>
          </cell>
          <cell r="C13" t="str">
            <v>Николаев Никита Дмитриевич</v>
          </cell>
          <cell r="D13">
            <v>1995</v>
          </cell>
          <cell r="E13">
            <v>1</v>
          </cell>
          <cell r="F13" t="str">
            <v>Свердловская область</v>
          </cell>
        </row>
        <row r="14">
          <cell r="B14">
            <v>12</v>
          </cell>
          <cell r="C14" t="str">
            <v>Фурсов Владислав Игоревич</v>
          </cell>
          <cell r="D14">
            <v>1996</v>
          </cell>
          <cell r="E14">
            <v>1</v>
          </cell>
          <cell r="F14" t="str">
            <v>Свердловская область</v>
          </cell>
        </row>
        <row r="15">
          <cell r="B15">
            <v>13</v>
          </cell>
          <cell r="C15" t="str">
            <v>Саньков Александр Андреевич</v>
          </cell>
          <cell r="D15">
            <v>1995</v>
          </cell>
          <cell r="E15">
            <v>1</v>
          </cell>
          <cell r="F15" t="str">
            <v>Кемеровская область</v>
          </cell>
        </row>
        <row r="16">
          <cell r="B16">
            <v>14</v>
          </cell>
          <cell r="C16" t="str">
            <v>Эскузьян Александр Иванович</v>
          </cell>
          <cell r="D16">
            <v>1995</v>
          </cell>
          <cell r="E16" t="str">
            <v>кмс</v>
          </cell>
          <cell r="F16" t="str">
            <v>Свердловская область</v>
          </cell>
        </row>
        <row r="17">
          <cell r="B17">
            <v>15</v>
          </cell>
          <cell r="C17" t="str">
            <v>Бурцев Егор Андреевич</v>
          </cell>
          <cell r="D17">
            <v>1994</v>
          </cell>
          <cell r="E17">
            <v>1</v>
          </cell>
          <cell r="F17" t="str">
            <v>Курганская область</v>
          </cell>
        </row>
        <row r="18">
          <cell r="B18">
            <v>16</v>
          </cell>
          <cell r="C18" t="str">
            <v>Муфаздалов Радмир Зайнетдинович</v>
          </cell>
          <cell r="D18">
            <v>1994</v>
          </cell>
          <cell r="E18" t="str">
            <v>кмс</v>
          </cell>
          <cell r="F18" t="str">
            <v>Башкортостан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6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Плеханов Матвей Андреевич</v>
          </cell>
          <cell r="D3">
            <v>1995</v>
          </cell>
          <cell r="E3" t="str">
            <v>кмс</v>
          </cell>
          <cell r="F3" t="str">
            <v>Курганская область</v>
          </cell>
        </row>
        <row r="4">
          <cell r="B4">
            <v>2</v>
          </cell>
          <cell r="C4" t="str">
            <v>Кузовников Никита Сергеевич</v>
          </cell>
          <cell r="D4">
            <v>1995</v>
          </cell>
          <cell r="E4" t="str">
            <v>кмс</v>
          </cell>
          <cell r="F4" t="str">
            <v>Свердловская область</v>
          </cell>
        </row>
        <row r="5">
          <cell r="B5">
            <v>3</v>
          </cell>
          <cell r="C5" t="str">
            <v>Мичуров Александр Владимирович</v>
          </cell>
          <cell r="D5">
            <v>1994</v>
          </cell>
          <cell r="E5" t="str">
            <v>кмс</v>
          </cell>
          <cell r="F5" t="str">
            <v>Свердловская область</v>
          </cell>
        </row>
        <row r="6">
          <cell r="B6">
            <v>4</v>
          </cell>
          <cell r="C6" t="str">
            <v>Усс Дмитрий Сергеевич</v>
          </cell>
          <cell r="D6">
            <v>1995</v>
          </cell>
          <cell r="E6">
            <v>1</v>
          </cell>
          <cell r="F6" t="str">
            <v>Свердловская область</v>
          </cell>
        </row>
        <row r="7">
          <cell r="B7">
            <v>5</v>
          </cell>
          <cell r="C7" t="str">
            <v>Кутенин Евгений Эдуардович</v>
          </cell>
          <cell r="D7">
            <v>1994</v>
          </cell>
          <cell r="E7">
            <v>1</v>
          </cell>
          <cell r="F7" t="str">
            <v>Курганская область</v>
          </cell>
        </row>
        <row r="8">
          <cell r="B8">
            <v>6</v>
          </cell>
          <cell r="C8" t="str">
            <v>Моисеев Иван Александрович</v>
          </cell>
          <cell r="D8">
            <v>1996</v>
          </cell>
          <cell r="E8">
            <v>1</v>
          </cell>
          <cell r="F8" t="str">
            <v>Челябинская область</v>
          </cell>
        </row>
        <row r="9">
          <cell r="B9">
            <v>7</v>
          </cell>
          <cell r="C9" t="str">
            <v>Климкин Александр Андреевич</v>
          </cell>
          <cell r="D9">
            <v>1995</v>
          </cell>
          <cell r="E9">
            <v>1</v>
          </cell>
          <cell r="F9" t="str">
            <v>Курганская область</v>
          </cell>
        </row>
        <row r="10">
          <cell r="B10">
            <v>8</v>
          </cell>
          <cell r="C10" t="str">
            <v>Калинин Константин Игоревич</v>
          </cell>
          <cell r="D10">
            <v>1996</v>
          </cell>
          <cell r="E10">
            <v>1</v>
          </cell>
          <cell r="F10" t="str">
            <v>Свердловская область</v>
          </cell>
        </row>
        <row r="11">
          <cell r="B11">
            <v>9</v>
          </cell>
          <cell r="C11" t="str">
            <v>Михайлов Владислав Анатольевич</v>
          </cell>
          <cell r="D11">
            <v>1995</v>
          </cell>
          <cell r="E11" t="str">
            <v>кмс</v>
          </cell>
          <cell r="F11" t="str">
            <v>Свердловская область</v>
          </cell>
        </row>
        <row r="12">
          <cell r="B12">
            <v>10</v>
          </cell>
          <cell r="C12" t="str">
            <v>Пачин Михаил Олегович</v>
          </cell>
          <cell r="D12">
            <v>1996</v>
          </cell>
          <cell r="E12">
            <v>1</v>
          </cell>
          <cell r="F12" t="str">
            <v>Свердловская область</v>
          </cell>
        </row>
        <row r="13">
          <cell r="B13">
            <v>11</v>
          </cell>
          <cell r="C13" t="str">
            <v>Пивоварцев Петр Игоревич</v>
          </cell>
          <cell r="D13">
            <v>1994</v>
          </cell>
          <cell r="E13">
            <v>1</v>
          </cell>
          <cell r="F13" t="str">
            <v>Свердловская область</v>
          </cell>
        </row>
        <row r="14">
          <cell r="B14">
            <v>12</v>
          </cell>
          <cell r="C14" t="str">
            <v>Грибанов Владимир Анатольевич</v>
          </cell>
          <cell r="D14">
            <v>1994</v>
          </cell>
          <cell r="E14" t="str">
            <v>кмс</v>
          </cell>
          <cell r="F14" t="str">
            <v>Курганская область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7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Фартыгин Павел Владиславович</v>
          </cell>
          <cell r="D3">
            <v>1994</v>
          </cell>
          <cell r="E3" t="str">
            <v>кмс</v>
          </cell>
          <cell r="F3" t="str">
            <v>Курганская область</v>
          </cell>
        </row>
        <row r="4">
          <cell r="B4">
            <v>2</v>
          </cell>
          <cell r="C4" t="str">
            <v>Науменко Эдуард Валерьевич</v>
          </cell>
          <cell r="D4">
            <v>1995</v>
          </cell>
          <cell r="E4">
            <v>1</v>
          </cell>
          <cell r="F4" t="str">
            <v>Свердловская область</v>
          </cell>
        </row>
        <row r="5">
          <cell r="B5">
            <v>3</v>
          </cell>
          <cell r="C5" t="str">
            <v>Скрыльник Владислав Павлович</v>
          </cell>
          <cell r="D5">
            <v>1995</v>
          </cell>
          <cell r="E5" t="str">
            <v>кмс</v>
          </cell>
          <cell r="F5" t="str">
            <v>Алтайский край</v>
          </cell>
        </row>
        <row r="6">
          <cell r="B6">
            <v>4</v>
          </cell>
          <cell r="C6" t="str">
            <v>Бояринцев Петр Сергеевич</v>
          </cell>
          <cell r="D6">
            <v>1996</v>
          </cell>
          <cell r="E6">
            <v>1</v>
          </cell>
          <cell r="F6" t="str">
            <v>Курганская область</v>
          </cell>
        </row>
        <row r="7">
          <cell r="B7">
            <v>5</v>
          </cell>
          <cell r="C7" t="str">
            <v>Ануфриев Сергей Вадимович</v>
          </cell>
          <cell r="D7">
            <v>1994</v>
          </cell>
          <cell r="E7">
            <v>1</v>
          </cell>
          <cell r="F7" t="str">
            <v>Челябинская область</v>
          </cell>
        </row>
        <row r="8">
          <cell r="B8">
            <v>6</v>
          </cell>
          <cell r="C8" t="str">
            <v>мананчиков Даниил Анатольевич</v>
          </cell>
          <cell r="D8">
            <v>1994</v>
          </cell>
          <cell r="E8">
            <v>3</v>
          </cell>
          <cell r="F8" t="str">
            <v>Курганская область</v>
          </cell>
        </row>
        <row r="9">
          <cell r="B9">
            <v>7</v>
          </cell>
          <cell r="C9" t="str">
            <v>Бахмуров Андрей Александрович</v>
          </cell>
          <cell r="D9">
            <v>1995</v>
          </cell>
          <cell r="E9">
            <v>1</v>
          </cell>
          <cell r="F9" t="str">
            <v>Свердловская область</v>
          </cell>
        </row>
        <row r="10">
          <cell r="B10">
            <v>8</v>
          </cell>
          <cell r="C10" t="str">
            <v>Возов Александр Иванович</v>
          </cell>
          <cell r="D10">
            <v>1995</v>
          </cell>
          <cell r="E10">
            <v>2</v>
          </cell>
          <cell r="F10" t="str">
            <v>Курганская область</v>
          </cell>
        </row>
        <row r="11">
          <cell r="B11">
            <v>9</v>
          </cell>
          <cell r="C11" t="str">
            <v>Касьянов дмитрий Владимирович</v>
          </cell>
          <cell r="D11">
            <v>1994</v>
          </cell>
          <cell r="E11" t="str">
            <v>кмс</v>
          </cell>
          <cell r="F11" t="str">
            <v>Свердловская область</v>
          </cell>
        </row>
        <row r="12">
          <cell r="B12">
            <v>10</v>
          </cell>
          <cell r="C12" t="str">
            <v>Подберезных Кирилл Павлович</v>
          </cell>
          <cell r="D12">
            <v>1995</v>
          </cell>
          <cell r="E12" t="str">
            <v>кмс</v>
          </cell>
          <cell r="F12" t="str">
            <v>Курганская область</v>
          </cell>
        </row>
        <row r="13">
          <cell r="B13">
            <v>11</v>
          </cell>
          <cell r="C13" t="str">
            <v>Завьялов Максим Александрович</v>
          </cell>
          <cell r="D13">
            <v>1994</v>
          </cell>
          <cell r="E13">
            <v>1</v>
          </cell>
          <cell r="F13" t="str">
            <v>Свердловская область</v>
          </cell>
        </row>
        <row r="14">
          <cell r="B14">
            <v>12</v>
          </cell>
          <cell r="C14" t="str">
            <v>Швелев Михаил Дмитриевич</v>
          </cell>
          <cell r="D14">
            <v>1995</v>
          </cell>
          <cell r="E14">
            <v>1</v>
          </cell>
          <cell r="F14" t="str">
            <v>Челябинская область</v>
          </cell>
        </row>
        <row r="15">
          <cell r="B15">
            <v>13</v>
          </cell>
          <cell r="C15" t="str">
            <v>Колупаев Алексей Александрович</v>
          </cell>
          <cell r="D15">
            <v>1995</v>
          </cell>
          <cell r="E15" t="str">
            <v>кмс</v>
          </cell>
          <cell r="F15" t="str">
            <v>Курганская область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Коморов Никита Александрович</v>
          </cell>
          <cell r="D3">
            <v>1994</v>
          </cell>
          <cell r="E3">
            <v>1</v>
          </cell>
          <cell r="F3" t="str">
            <v>Челябинская область</v>
          </cell>
        </row>
        <row r="4">
          <cell r="B4">
            <v>2</v>
          </cell>
          <cell r="C4" t="str">
            <v>Янчик Влад Александрович</v>
          </cell>
          <cell r="D4">
            <v>1995</v>
          </cell>
          <cell r="E4">
            <v>1</v>
          </cell>
          <cell r="F4" t="str">
            <v>Свердловская область</v>
          </cell>
        </row>
        <row r="5">
          <cell r="B5">
            <v>3</v>
          </cell>
          <cell r="C5" t="str">
            <v>Федоров Алексей Михайлович</v>
          </cell>
          <cell r="D5">
            <v>1995</v>
          </cell>
          <cell r="E5">
            <v>1</v>
          </cell>
          <cell r="F5" t="str">
            <v>Курганская область</v>
          </cell>
        </row>
        <row r="6">
          <cell r="B6">
            <v>4</v>
          </cell>
          <cell r="C6" t="str">
            <v>Поздеев Дмитрий Андреевич</v>
          </cell>
          <cell r="D6">
            <v>1995</v>
          </cell>
          <cell r="E6" t="str">
            <v>кмс</v>
          </cell>
          <cell r="F6" t="str">
            <v>Свердловская область</v>
          </cell>
        </row>
        <row r="7">
          <cell r="B7">
            <v>5</v>
          </cell>
          <cell r="C7" t="str">
            <v>Григорьев Сергей Васильевич</v>
          </cell>
          <cell r="D7">
            <v>1994</v>
          </cell>
          <cell r="E7" t="str">
            <v>кмс</v>
          </cell>
          <cell r="F7" t="str">
            <v>Курганская область</v>
          </cell>
        </row>
        <row r="8">
          <cell r="B8">
            <v>6</v>
          </cell>
          <cell r="C8" t="str">
            <v>Левинский Василий васильевич</v>
          </cell>
          <cell r="D8">
            <v>1994</v>
          </cell>
          <cell r="E8" t="str">
            <v>кмс</v>
          </cell>
          <cell r="F8" t="str">
            <v>Алтайский край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9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Балдин Владислав Андреевич</v>
          </cell>
          <cell r="D3">
            <v>1996</v>
          </cell>
          <cell r="E3">
            <v>1</v>
          </cell>
          <cell r="F3" t="str">
            <v>Челябинская область</v>
          </cell>
        </row>
        <row r="4">
          <cell r="B4">
            <v>2</v>
          </cell>
          <cell r="C4" t="str">
            <v>Аббасов сергей Алексеевич</v>
          </cell>
          <cell r="D4">
            <v>1995</v>
          </cell>
          <cell r="E4">
            <v>1</v>
          </cell>
          <cell r="F4" t="str">
            <v>Свердловская область</v>
          </cell>
        </row>
        <row r="5">
          <cell r="B5">
            <v>3</v>
          </cell>
          <cell r="C5" t="str">
            <v>Сепиашвили Георгий Гочаевич</v>
          </cell>
          <cell r="D5">
            <v>1995</v>
          </cell>
          <cell r="E5">
            <v>1</v>
          </cell>
          <cell r="F5" t="str">
            <v>Курганская область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10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B3">
            <v>1</v>
          </cell>
          <cell r="C3" t="str">
            <v>Мустафин Григорий Рифович</v>
          </cell>
          <cell r="D3">
            <v>1995</v>
          </cell>
          <cell r="E3">
            <v>1</v>
          </cell>
          <cell r="F3" t="str">
            <v>Свердловская область</v>
          </cell>
        </row>
        <row r="4">
          <cell r="B4">
            <v>2</v>
          </cell>
          <cell r="C4" t="str">
            <v>Тенкачев Артур Галиулович</v>
          </cell>
          <cell r="D4">
            <v>1994</v>
          </cell>
          <cell r="E4" t="str">
            <v>кмс</v>
          </cell>
          <cell r="F4" t="str">
            <v>Курганская область</v>
          </cell>
        </row>
        <row r="5">
          <cell r="B5">
            <v>3</v>
          </cell>
          <cell r="C5" t="str">
            <v>Гордиенко Владимир Алексеевич</v>
          </cell>
          <cell r="D5">
            <v>1995</v>
          </cell>
          <cell r="E5">
            <v>1</v>
          </cell>
          <cell r="F5" t="str">
            <v>Свердловская область</v>
          </cell>
        </row>
        <row r="6">
          <cell r="B6">
            <v>4</v>
          </cell>
          <cell r="C6" t="str">
            <v>Китушин Денис Андреевич</v>
          </cell>
          <cell r="D6">
            <v>1994</v>
          </cell>
          <cell r="E6" t="str">
            <v>кмс</v>
          </cell>
          <cell r="F6" t="str">
            <v>Курганская область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X30"/>
  <sheetViews>
    <sheetView zoomScalePageLayoutView="0" workbookViewId="0" topLeftCell="A1">
      <selection activeCell="Y20" sqref="Y20"/>
    </sheetView>
  </sheetViews>
  <sheetFormatPr defaultColWidth="9.140625" defaultRowHeight="12.75"/>
  <cols>
    <col min="1" max="1" width="3.00390625" style="0" bestFit="1" customWidth="1"/>
    <col min="2" max="2" width="18.140625" style="0" customWidth="1"/>
    <col min="3" max="3" width="11.140625" style="0" customWidth="1"/>
    <col min="4" max="4" width="5.28125" style="0" bestFit="1" customWidth="1"/>
    <col min="5" max="5" width="7.8515625" style="0" bestFit="1" customWidth="1"/>
    <col min="6" max="19" width="2.421875" style="0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4.1406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9" spans="1:24" ht="12.75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2.5" customHeight="1">
      <c r="A11" s="34" t="s">
        <v>1</v>
      </c>
      <c r="B11" s="34" t="s">
        <v>2</v>
      </c>
      <c r="C11" s="34" t="s">
        <v>3</v>
      </c>
      <c r="D11" s="34" t="s">
        <v>9</v>
      </c>
      <c r="E11" s="34" t="s">
        <v>10</v>
      </c>
      <c r="F11" s="29">
        <v>1</v>
      </c>
      <c r="G11" s="30"/>
      <c r="H11" s="29">
        <v>2</v>
      </c>
      <c r="I11" s="30"/>
      <c r="J11" s="29">
        <v>3</v>
      </c>
      <c r="K11" s="30"/>
      <c r="L11" s="29">
        <v>4</v>
      </c>
      <c r="M11" s="30"/>
      <c r="N11" s="29">
        <v>5</v>
      </c>
      <c r="O11" s="30"/>
      <c r="P11" s="29">
        <v>6</v>
      </c>
      <c r="Q11" s="30"/>
      <c r="R11" s="29" t="s">
        <v>4</v>
      </c>
      <c r="S11" s="30"/>
      <c r="T11" s="29" t="s">
        <v>5</v>
      </c>
      <c r="U11" s="30"/>
      <c r="V11" s="27" t="s">
        <v>11</v>
      </c>
      <c r="W11" s="27" t="s">
        <v>6</v>
      </c>
      <c r="X11" s="27" t="s">
        <v>7</v>
      </c>
    </row>
    <row r="12" spans="1:24" ht="22.5" customHeight="1">
      <c r="A12" s="35"/>
      <c r="B12" s="35"/>
      <c r="C12" s="35"/>
      <c r="D12" s="35"/>
      <c r="E12" s="35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28"/>
      <c r="W12" s="28"/>
      <c r="X12" s="28"/>
    </row>
    <row r="13" spans="1:24" ht="12.75">
      <c r="A13" s="24">
        <v>1</v>
      </c>
      <c r="B13" s="24" t="str">
        <f>VLOOKUP(A13,ВК40кг,2,FALSE)</f>
        <v>Варанкин Андрей Александрович</v>
      </c>
      <c r="C13" s="26" t="str">
        <f>VLOOKUP(A13,ВК40кг,5,FALSE)</f>
        <v>Курганская область</v>
      </c>
      <c r="D13" s="24">
        <f>VLOOKUP(A13,ВК40кг,3,FALSE)</f>
        <v>1994</v>
      </c>
      <c r="E13" s="24">
        <f>VLOOKUP(A13,ВК40кг,4,FALSE)</f>
        <v>1</v>
      </c>
      <c r="F13" s="25">
        <v>2</v>
      </c>
      <c r="G13" s="2">
        <v>3</v>
      </c>
      <c r="H13" s="25"/>
      <c r="I13" s="2"/>
      <c r="J13" s="25"/>
      <c r="K13" s="2"/>
      <c r="L13" s="25"/>
      <c r="M13" s="2"/>
      <c r="N13" s="25"/>
      <c r="O13" s="2"/>
      <c r="P13" s="25"/>
      <c r="Q13" s="2"/>
      <c r="R13" s="25">
        <v>3</v>
      </c>
      <c r="S13" s="2">
        <v>4</v>
      </c>
      <c r="T13" s="22" t="s">
        <v>8</v>
      </c>
      <c r="U13" s="2"/>
      <c r="V13" s="24"/>
      <c r="W13" s="24"/>
      <c r="X13" s="45">
        <v>3</v>
      </c>
    </row>
    <row r="14" spans="1:24" ht="12.75">
      <c r="A14" s="24"/>
      <c r="B14" s="24"/>
      <c r="C14" s="26"/>
      <c r="D14" s="24"/>
      <c r="E14" s="24"/>
      <c r="F14" s="23"/>
      <c r="G14" s="3"/>
      <c r="H14" s="23"/>
      <c r="I14" s="3"/>
      <c r="J14" s="23"/>
      <c r="K14" s="3"/>
      <c r="L14" s="23"/>
      <c r="M14" s="3"/>
      <c r="N14" s="23"/>
      <c r="O14" s="3"/>
      <c r="P14" s="23"/>
      <c r="Q14" s="3"/>
      <c r="R14" s="23"/>
      <c r="S14" s="3"/>
      <c r="T14" s="23"/>
      <c r="U14" s="3"/>
      <c r="V14" s="24"/>
      <c r="W14" s="24"/>
      <c r="X14" s="45"/>
    </row>
    <row r="15" spans="1:24" ht="12.75">
      <c r="A15" s="24">
        <v>2</v>
      </c>
      <c r="B15" s="24" t="str">
        <f>VLOOKUP(A15,ВК40кг,2,FALSE)</f>
        <v>Попов Константин Алексеевич</v>
      </c>
      <c r="C15" s="26" t="str">
        <f>VLOOKUP(A15,ВК40кг,5,FALSE)</f>
        <v>Алтайский край</v>
      </c>
      <c r="D15" s="24">
        <f>VLOOKUP(A15,ВК40кг,3,FALSE)</f>
        <v>1995</v>
      </c>
      <c r="E15" s="24">
        <f>VLOOKUP(A15,ВК40кг,4,FALSE)</f>
        <v>1</v>
      </c>
      <c r="F15" s="25">
        <v>1</v>
      </c>
      <c r="G15" s="2">
        <v>2</v>
      </c>
      <c r="H15" s="25"/>
      <c r="I15" s="2"/>
      <c r="J15" s="25"/>
      <c r="K15" s="2"/>
      <c r="L15" s="25"/>
      <c r="M15" s="2"/>
      <c r="N15" s="25"/>
      <c r="O15" s="2"/>
      <c r="P15" s="25"/>
      <c r="Q15" s="2"/>
      <c r="R15" s="25">
        <v>4</v>
      </c>
      <c r="S15" s="2">
        <v>2</v>
      </c>
      <c r="T15" s="25">
        <v>3</v>
      </c>
      <c r="U15" s="2">
        <v>4</v>
      </c>
      <c r="V15" s="24"/>
      <c r="W15" s="24"/>
      <c r="X15" s="45">
        <v>2</v>
      </c>
    </row>
    <row r="16" spans="1:24" ht="12.75">
      <c r="A16" s="24"/>
      <c r="B16" s="24"/>
      <c r="C16" s="26"/>
      <c r="D16" s="24"/>
      <c r="E16" s="24"/>
      <c r="F16" s="23"/>
      <c r="G16" s="3"/>
      <c r="H16" s="23"/>
      <c r="I16" s="3"/>
      <c r="J16" s="23"/>
      <c r="K16" s="3"/>
      <c r="L16" s="23"/>
      <c r="M16" s="3"/>
      <c r="N16" s="23"/>
      <c r="O16" s="3"/>
      <c r="P16" s="23"/>
      <c r="Q16" s="3"/>
      <c r="R16" s="23"/>
      <c r="S16" s="3"/>
      <c r="T16" s="23"/>
      <c r="U16" s="3"/>
      <c r="V16" s="24"/>
      <c r="W16" s="24"/>
      <c r="X16" s="45"/>
    </row>
    <row r="17" spans="1:24" ht="12.75">
      <c r="A17" s="48"/>
      <c r="B17" s="49"/>
      <c r="C17" s="49"/>
      <c r="D17" s="49"/>
      <c r="E17" s="49"/>
      <c r="F17" s="49"/>
      <c r="G17" s="56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</row>
    <row r="18" spans="1:24" ht="12.75">
      <c r="A18" s="24">
        <v>3</v>
      </c>
      <c r="B18" s="24" t="str">
        <f>VLOOKUP(A18,ВК40кг,2,FALSE)</f>
        <v>Боровиков Евгений Александрович</v>
      </c>
      <c r="C18" s="26" t="str">
        <f>VLOOKUP(A18,ВК40кг,5,FALSE)</f>
        <v>Свердловская область</v>
      </c>
      <c r="D18" s="24">
        <f>VLOOKUP(A18,ВК40кг,3,FALSE)</f>
        <v>1996</v>
      </c>
      <c r="E18" s="24">
        <f>VLOOKUP(A18,ВК40кг,4,FALSE)</f>
        <v>1</v>
      </c>
      <c r="F18" s="25">
        <v>4</v>
      </c>
      <c r="G18" s="2">
        <v>1</v>
      </c>
      <c r="H18" s="25"/>
      <c r="I18" s="2"/>
      <c r="J18" s="25"/>
      <c r="K18" s="2"/>
      <c r="L18" s="25"/>
      <c r="M18" s="2"/>
      <c r="N18" s="25"/>
      <c r="O18" s="2"/>
      <c r="P18" s="25"/>
      <c r="Q18" s="2"/>
      <c r="R18" s="25">
        <v>1</v>
      </c>
      <c r="S18" s="2">
        <v>1</v>
      </c>
      <c r="T18" s="25">
        <v>2</v>
      </c>
      <c r="U18" s="2">
        <v>0</v>
      </c>
      <c r="V18" s="24"/>
      <c r="W18" s="24"/>
      <c r="X18" s="45">
        <v>1</v>
      </c>
    </row>
    <row r="19" spans="1:24" ht="12.75">
      <c r="A19" s="24"/>
      <c r="B19" s="24"/>
      <c r="C19" s="26"/>
      <c r="D19" s="24"/>
      <c r="E19" s="24"/>
      <c r="F19" s="23"/>
      <c r="G19" s="3"/>
      <c r="H19" s="23"/>
      <c r="I19" s="3"/>
      <c r="J19" s="23"/>
      <c r="K19" s="3"/>
      <c r="L19" s="23"/>
      <c r="M19" s="3"/>
      <c r="N19" s="23"/>
      <c r="O19" s="3"/>
      <c r="P19" s="23"/>
      <c r="Q19" s="3"/>
      <c r="R19" s="23"/>
      <c r="S19" s="3"/>
      <c r="T19" s="23"/>
      <c r="U19" s="3"/>
      <c r="V19" s="24"/>
      <c r="W19" s="24"/>
      <c r="X19" s="45"/>
    </row>
    <row r="20" spans="1:24" ht="12.75">
      <c r="A20" s="24">
        <v>4</v>
      </c>
      <c r="B20" s="24" t="str">
        <f>VLOOKUP(A20,ВК40кг,2,FALSE)</f>
        <v>Боровков Иван Леонидович</v>
      </c>
      <c r="C20" s="26" t="str">
        <f>VLOOKUP(A20,ВК40кг,5,FALSE)</f>
        <v>Курганская область</v>
      </c>
      <c r="D20" s="24">
        <f>VLOOKUP(A20,ВК40кг,3,FALSE)</f>
        <v>1994</v>
      </c>
      <c r="E20" s="24">
        <f>VLOOKUP(A20,ВК40кг,4,FALSE)</f>
        <v>1</v>
      </c>
      <c r="F20" s="25">
        <v>3</v>
      </c>
      <c r="G20" s="2">
        <v>3</v>
      </c>
      <c r="H20" s="25"/>
      <c r="I20" s="2"/>
      <c r="J20" s="25"/>
      <c r="K20" s="2"/>
      <c r="L20" s="25"/>
      <c r="M20" s="2"/>
      <c r="N20" s="25"/>
      <c r="O20" s="2"/>
      <c r="P20" s="25"/>
      <c r="Q20" s="2"/>
      <c r="R20" s="25">
        <v>2</v>
      </c>
      <c r="S20" s="2">
        <v>3</v>
      </c>
      <c r="T20" s="22" t="s">
        <v>8</v>
      </c>
      <c r="U20" s="2"/>
      <c r="V20" s="24"/>
      <c r="W20" s="24"/>
      <c r="X20" s="45">
        <v>3</v>
      </c>
    </row>
    <row r="21" spans="1:24" ht="12.75">
      <c r="A21" s="24"/>
      <c r="B21" s="24"/>
      <c r="C21" s="26"/>
      <c r="D21" s="24"/>
      <c r="E21" s="24"/>
      <c r="F21" s="23"/>
      <c r="G21" s="3"/>
      <c r="H21" s="23"/>
      <c r="I21" s="3"/>
      <c r="J21" s="23"/>
      <c r="K21" s="3"/>
      <c r="L21" s="23"/>
      <c r="M21" s="3"/>
      <c r="N21" s="23"/>
      <c r="O21" s="3"/>
      <c r="P21" s="23"/>
      <c r="Q21" s="3"/>
      <c r="R21" s="23"/>
      <c r="S21" s="3"/>
      <c r="T21" s="23"/>
      <c r="U21" s="3"/>
      <c r="V21" s="24"/>
      <c r="W21" s="24"/>
      <c r="X21" s="45"/>
    </row>
    <row r="26" spans="1:24" ht="15">
      <c r="A26" s="14" t="s">
        <v>35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">
      <c r="A30" s="14" t="s">
        <v>36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</sheetData>
  <sheetProtection/>
  <mergeCells count="87">
    <mergeCell ref="W11:W12"/>
    <mergeCell ref="T11:U12"/>
    <mergeCell ref="A9:X10"/>
    <mergeCell ref="A11:A12"/>
    <mergeCell ref="B11:B12"/>
    <mergeCell ref="C11:C12"/>
    <mergeCell ref="D11:D12"/>
    <mergeCell ref="E11:E12"/>
    <mergeCell ref="F11:G12"/>
    <mergeCell ref="H11:I12"/>
    <mergeCell ref="J11:K12"/>
    <mergeCell ref="P11:Q12"/>
    <mergeCell ref="R11:S12"/>
    <mergeCell ref="A13:A14"/>
    <mergeCell ref="B13:B14"/>
    <mergeCell ref="C13:C14"/>
    <mergeCell ref="D13:D14"/>
    <mergeCell ref="V11:V12"/>
    <mergeCell ref="W13:W14"/>
    <mergeCell ref="X13:X14"/>
    <mergeCell ref="L13:L14"/>
    <mergeCell ref="N13:N14"/>
    <mergeCell ref="P13:P14"/>
    <mergeCell ref="R13:R14"/>
    <mergeCell ref="X11:X12"/>
    <mergeCell ref="L11:M12"/>
    <mergeCell ref="N11:O12"/>
    <mergeCell ref="T13:T14"/>
    <mergeCell ref="V13:V14"/>
    <mergeCell ref="E13:E14"/>
    <mergeCell ref="F13:F14"/>
    <mergeCell ref="H13:H14"/>
    <mergeCell ref="J13:J14"/>
    <mergeCell ref="A15:A16"/>
    <mergeCell ref="B15:B16"/>
    <mergeCell ref="C15:C16"/>
    <mergeCell ref="D15:D16"/>
    <mergeCell ref="W15:W16"/>
    <mergeCell ref="X15:X16"/>
    <mergeCell ref="L15:L16"/>
    <mergeCell ref="N15:N16"/>
    <mergeCell ref="P15:P16"/>
    <mergeCell ref="R15:R16"/>
    <mergeCell ref="T15:T16"/>
    <mergeCell ref="V15:V16"/>
    <mergeCell ref="E15:E16"/>
    <mergeCell ref="F15:F16"/>
    <mergeCell ref="H15:H16"/>
    <mergeCell ref="J15:J16"/>
    <mergeCell ref="A18:A19"/>
    <mergeCell ref="B18:B19"/>
    <mergeCell ref="C18:C19"/>
    <mergeCell ref="D18:D19"/>
    <mergeCell ref="W18:W19"/>
    <mergeCell ref="X18:X19"/>
    <mergeCell ref="L18:L19"/>
    <mergeCell ref="N18:N19"/>
    <mergeCell ref="P18:P19"/>
    <mergeCell ref="R18:R19"/>
    <mergeCell ref="T18:T19"/>
    <mergeCell ref="V18:V19"/>
    <mergeCell ref="E18:E19"/>
    <mergeCell ref="F18:F19"/>
    <mergeCell ref="H18:H19"/>
    <mergeCell ref="J18:J19"/>
    <mergeCell ref="A20:A21"/>
    <mergeCell ref="B20:B21"/>
    <mergeCell ref="C20:C21"/>
    <mergeCell ref="D20:D21"/>
    <mergeCell ref="E20:E21"/>
    <mergeCell ref="F20:F21"/>
    <mergeCell ref="H20:H21"/>
    <mergeCell ref="J20:J21"/>
    <mergeCell ref="L20:L21"/>
    <mergeCell ref="N20:N21"/>
    <mergeCell ref="P20:P21"/>
    <mergeCell ref="R20:R21"/>
    <mergeCell ref="A26:X26"/>
    <mergeCell ref="A30:X30"/>
    <mergeCell ref="A1:X1"/>
    <mergeCell ref="A6:X6"/>
    <mergeCell ref="A5:X5"/>
    <mergeCell ref="A3:X3"/>
    <mergeCell ref="T20:T21"/>
    <mergeCell ref="V20:V21"/>
    <mergeCell ref="W20:W21"/>
    <mergeCell ref="X20:X2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X29"/>
  <sheetViews>
    <sheetView zoomScalePageLayoutView="0" workbookViewId="0" topLeftCell="A1">
      <selection activeCell="X17" activeCellId="1" sqref="X12:X15 X17:X20"/>
    </sheetView>
  </sheetViews>
  <sheetFormatPr defaultColWidth="9.140625" defaultRowHeight="12.75"/>
  <cols>
    <col min="1" max="1" width="3.00390625" style="0" bestFit="1" customWidth="1"/>
    <col min="2" max="2" width="19.421875" style="0" customWidth="1"/>
    <col min="3" max="3" width="11.140625" style="0" customWidth="1"/>
    <col min="4" max="4" width="5.28125" style="0" bestFit="1" customWidth="1"/>
    <col min="5" max="5" width="6.421875" style="0" bestFit="1" customWidth="1"/>
    <col min="6" max="6" width="3.00390625" style="0" bestFit="1" customWidth="1"/>
    <col min="7" max="7" width="2.71093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2.003906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4.1406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34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35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VLOOKUP(A12,ВК73кг,2,FALSE)</f>
        <v>Мустафин Григорий Рифович</v>
      </c>
      <c r="C12" s="24" t="str">
        <f>VLOOKUP(A12,ВК73кг,5,FALSE)</f>
        <v>Свердловская область</v>
      </c>
      <c r="D12" s="24">
        <f>VLOOKUP(A12,ВК73кг,3,FALSE)</f>
        <v>1995</v>
      </c>
      <c r="E12" s="24">
        <f>VLOOKUP(A12,ВК73кг,4,FALSE)</f>
        <v>1</v>
      </c>
      <c r="F12" s="25">
        <v>2</v>
      </c>
      <c r="G12" s="9">
        <v>0</v>
      </c>
      <c r="H12" s="25"/>
      <c r="I12" s="9"/>
      <c r="J12" s="25"/>
      <c r="K12" s="9"/>
      <c r="L12" s="25"/>
      <c r="M12" s="9"/>
      <c r="N12" s="25"/>
      <c r="O12" s="9"/>
      <c r="P12" s="25"/>
      <c r="Q12" s="9"/>
      <c r="R12" s="25">
        <v>3</v>
      </c>
      <c r="S12" s="9">
        <v>0</v>
      </c>
      <c r="T12" s="25">
        <v>4</v>
      </c>
      <c r="U12" s="9">
        <v>4</v>
      </c>
      <c r="V12" s="24"/>
      <c r="W12" s="24"/>
      <c r="X12" s="45">
        <v>2</v>
      </c>
    </row>
    <row r="13" spans="1:24" ht="12.75">
      <c r="A13" s="24"/>
      <c r="B13" s="24"/>
      <c r="C13" s="24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45"/>
    </row>
    <row r="14" spans="1:24" ht="12.75">
      <c r="A14" s="24">
        <v>2</v>
      </c>
      <c r="B14" s="24" t="str">
        <f>VLOOKUP(A14,ВК73кг,2,FALSE)</f>
        <v>Тенкачев Артур Галиулович</v>
      </c>
      <c r="C14" s="24" t="str">
        <f>VLOOKUP(A14,ВК73кг,5,FALSE)</f>
        <v>Курганская область</v>
      </c>
      <c r="D14" s="24">
        <f>VLOOKUP(A14,ВК73кг,3,FALSE)</f>
        <v>1994</v>
      </c>
      <c r="E14" s="24" t="str">
        <f>VLOOKUP(A14,ВК73кг,4,FALSE)</f>
        <v>кмс</v>
      </c>
      <c r="F14" s="25">
        <v>1</v>
      </c>
      <c r="G14" s="9">
        <v>4</v>
      </c>
      <c r="H14" s="25"/>
      <c r="I14" s="9"/>
      <c r="J14" s="25"/>
      <c r="K14" s="9"/>
      <c r="L14" s="25"/>
      <c r="M14" s="9"/>
      <c r="N14" s="25"/>
      <c r="O14" s="9"/>
      <c r="P14" s="25"/>
      <c r="Q14" s="9"/>
      <c r="R14" s="25">
        <v>4</v>
      </c>
      <c r="S14" s="9">
        <v>4</v>
      </c>
      <c r="T14" s="22" t="s">
        <v>8</v>
      </c>
      <c r="U14" s="9"/>
      <c r="V14" s="24"/>
      <c r="W14" s="24"/>
      <c r="X14" s="45">
        <v>3</v>
      </c>
    </row>
    <row r="15" spans="1:24" ht="12.75">
      <c r="A15" s="24"/>
      <c r="B15" s="24"/>
      <c r="C15" s="24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45"/>
    </row>
    <row r="16" spans="1:24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</row>
    <row r="17" spans="1:24" ht="12.75">
      <c r="A17" s="24">
        <v>3</v>
      </c>
      <c r="B17" s="24" t="str">
        <f>VLOOKUP(A17,ВК73кг,2,FALSE)</f>
        <v>Гордиенко Владимир Алексеевич</v>
      </c>
      <c r="C17" s="24" t="str">
        <f>VLOOKUP(A17,ВК73кг,5,FALSE)</f>
        <v>Свердловская область</v>
      </c>
      <c r="D17" s="24">
        <f>VLOOKUP(A17,ВК73кг,3,FALSE)</f>
        <v>1995</v>
      </c>
      <c r="E17" s="24">
        <f>VLOOKUP(A17,ВК73кг,4,FALSE)</f>
        <v>1</v>
      </c>
      <c r="F17" s="25">
        <v>4</v>
      </c>
      <c r="G17" s="9">
        <v>3</v>
      </c>
      <c r="H17" s="25"/>
      <c r="I17" s="9"/>
      <c r="J17" s="25"/>
      <c r="K17" s="9"/>
      <c r="L17" s="25"/>
      <c r="M17" s="9"/>
      <c r="N17" s="25"/>
      <c r="O17" s="9"/>
      <c r="P17" s="25"/>
      <c r="Q17" s="9"/>
      <c r="R17" s="25">
        <v>1</v>
      </c>
      <c r="S17" s="9">
        <v>4</v>
      </c>
      <c r="T17" s="22" t="s">
        <v>8</v>
      </c>
      <c r="U17" s="9"/>
      <c r="V17" s="24"/>
      <c r="W17" s="24"/>
      <c r="X17" s="45">
        <v>3</v>
      </c>
    </row>
    <row r="18" spans="1:24" ht="12.75">
      <c r="A18" s="24"/>
      <c r="B18" s="24"/>
      <c r="C18" s="24"/>
      <c r="D18" s="24"/>
      <c r="E18" s="24"/>
      <c r="F18" s="23"/>
      <c r="G18" s="3"/>
      <c r="H18" s="23"/>
      <c r="I18" s="3"/>
      <c r="J18" s="23"/>
      <c r="K18" s="3"/>
      <c r="L18" s="23"/>
      <c r="M18" s="3"/>
      <c r="N18" s="23"/>
      <c r="O18" s="3"/>
      <c r="P18" s="23"/>
      <c r="Q18" s="3"/>
      <c r="R18" s="23"/>
      <c r="S18" s="3"/>
      <c r="T18" s="23"/>
      <c r="U18" s="3"/>
      <c r="V18" s="24"/>
      <c r="W18" s="24"/>
      <c r="X18" s="45"/>
    </row>
    <row r="19" spans="1:24" ht="12.75">
      <c r="A19" s="24">
        <v>4</v>
      </c>
      <c r="B19" s="24" t="str">
        <f>VLOOKUP(A19,ВК73кг,2,FALSE)</f>
        <v>Китушин Денис Андреевич</v>
      </c>
      <c r="C19" s="24" t="str">
        <f>VLOOKUP(A19,ВК73кг,5,FALSE)</f>
        <v>Курганская область</v>
      </c>
      <c r="D19" s="24">
        <f>VLOOKUP(A19,ВК73кг,3,FALSE)</f>
        <v>1994</v>
      </c>
      <c r="E19" s="24" t="str">
        <f>VLOOKUP(A19,ВК73кг,4,FALSE)</f>
        <v>кмс</v>
      </c>
      <c r="F19" s="25">
        <v>3</v>
      </c>
      <c r="G19" s="9">
        <v>1</v>
      </c>
      <c r="H19" s="25"/>
      <c r="I19" s="9"/>
      <c r="J19" s="25"/>
      <c r="K19" s="9"/>
      <c r="L19" s="25"/>
      <c r="M19" s="9"/>
      <c r="N19" s="25"/>
      <c r="O19" s="9"/>
      <c r="P19" s="25"/>
      <c r="Q19" s="9"/>
      <c r="R19" s="25">
        <v>2</v>
      </c>
      <c r="S19" s="9">
        <v>0</v>
      </c>
      <c r="T19" s="25">
        <v>1</v>
      </c>
      <c r="U19" s="9">
        <v>0</v>
      </c>
      <c r="V19" s="24"/>
      <c r="W19" s="24"/>
      <c r="X19" s="45">
        <v>1</v>
      </c>
    </row>
    <row r="20" spans="1:24" ht="12.75">
      <c r="A20" s="24"/>
      <c r="B20" s="24"/>
      <c r="C20" s="24"/>
      <c r="D20" s="24"/>
      <c r="E20" s="24"/>
      <c r="F20" s="23"/>
      <c r="G20" s="3"/>
      <c r="H20" s="23"/>
      <c r="I20" s="3"/>
      <c r="J20" s="23"/>
      <c r="K20" s="3"/>
      <c r="L20" s="23"/>
      <c r="M20" s="3"/>
      <c r="N20" s="23"/>
      <c r="O20" s="3"/>
      <c r="P20" s="23"/>
      <c r="Q20" s="3"/>
      <c r="R20" s="23"/>
      <c r="S20" s="3"/>
      <c r="T20" s="23"/>
      <c r="U20" s="3"/>
      <c r="V20" s="24"/>
      <c r="W20" s="24"/>
      <c r="X20" s="45"/>
    </row>
    <row r="24" spans="1:24" ht="15">
      <c r="A24" s="14" t="s">
        <v>35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6" spans="1:2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">
      <c r="A29" s="14" t="s">
        <v>36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</sheetData>
  <sheetProtection/>
  <mergeCells count="87">
    <mergeCell ref="A24:X24"/>
    <mergeCell ref="V14:V15"/>
    <mergeCell ref="W14:W15"/>
    <mergeCell ref="F12:F13"/>
    <mergeCell ref="A12:A13"/>
    <mergeCell ref="B12:B13"/>
    <mergeCell ref="C12:C13"/>
    <mergeCell ref="D12:D13"/>
    <mergeCell ref="N12:N13"/>
    <mergeCell ref="N14:N15"/>
    <mergeCell ref="L14:L15"/>
    <mergeCell ref="H12:H13"/>
    <mergeCell ref="J12:J13"/>
    <mergeCell ref="L12:L13"/>
    <mergeCell ref="E12:E13"/>
    <mergeCell ref="A1:X1"/>
    <mergeCell ref="A6:X6"/>
    <mergeCell ref="A5:X5"/>
    <mergeCell ref="A3:X3"/>
    <mergeCell ref="P14:P15"/>
    <mergeCell ref="R14:R15"/>
    <mergeCell ref="W12:W13"/>
    <mergeCell ref="X12:X13"/>
    <mergeCell ref="T14:T15"/>
    <mergeCell ref="X14:X15"/>
    <mergeCell ref="P12:P13"/>
    <mergeCell ref="R12:R13"/>
    <mergeCell ref="T12:T13"/>
    <mergeCell ref="V12:V13"/>
    <mergeCell ref="A14:A15"/>
    <mergeCell ref="B14:B15"/>
    <mergeCell ref="C14:C15"/>
    <mergeCell ref="D14:D15"/>
    <mergeCell ref="E14:E15"/>
    <mergeCell ref="F14:F15"/>
    <mergeCell ref="H14:H15"/>
    <mergeCell ref="J14:J15"/>
    <mergeCell ref="T10:U11"/>
    <mergeCell ref="A8:X9"/>
    <mergeCell ref="A10:A11"/>
    <mergeCell ref="B10:B11"/>
    <mergeCell ref="C10:C11"/>
    <mergeCell ref="D10:D11"/>
    <mergeCell ref="V10:V11"/>
    <mergeCell ref="W10:W11"/>
    <mergeCell ref="L10:M11"/>
    <mergeCell ref="A29:X29"/>
    <mergeCell ref="A17:A18"/>
    <mergeCell ref="B17:B18"/>
    <mergeCell ref="C17:C18"/>
    <mergeCell ref="D17:D18"/>
    <mergeCell ref="X10:X11"/>
    <mergeCell ref="N10:O11"/>
    <mergeCell ref="P10:Q11"/>
    <mergeCell ref="R10:S11"/>
    <mergeCell ref="E10:E11"/>
    <mergeCell ref="F10:G11"/>
    <mergeCell ref="H10:I11"/>
    <mergeCell ref="J10:K11"/>
    <mergeCell ref="X17:X18"/>
    <mergeCell ref="L17:L18"/>
    <mergeCell ref="N17:N18"/>
    <mergeCell ref="P17:P18"/>
    <mergeCell ref="R17:R18"/>
    <mergeCell ref="T17:T18"/>
    <mergeCell ref="V17:V18"/>
    <mergeCell ref="W17:W18"/>
    <mergeCell ref="A19:A20"/>
    <mergeCell ref="B19:B20"/>
    <mergeCell ref="C19:C20"/>
    <mergeCell ref="E17:E18"/>
    <mergeCell ref="F17:F18"/>
    <mergeCell ref="H17:H18"/>
    <mergeCell ref="J17:J18"/>
    <mergeCell ref="W19:W20"/>
    <mergeCell ref="X19:X20"/>
    <mergeCell ref="N19:N20"/>
    <mergeCell ref="P19:P20"/>
    <mergeCell ref="R19:R20"/>
    <mergeCell ref="T19:T20"/>
    <mergeCell ref="D19:D20"/>
    <mergeCell ref="E19:E20"/>
    <mergeCell ref="F19:F20"/>
    <mergeCell ref="V19:V20"/>
    <mergeCell ref="H19:H20"/>
    <mergeCell ref="J19:J20"/>
    <mergeCell ref="L19:L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2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4.28125" style="0" customWidth="1"/>
    <col min="2" max="2" width="26.421875" style="0" customWidth="1"/>
    <col min="3" max="3" width="16.28125" style="0" customWidth="1"/>
    <col min="4" max="4" width="12.7109375" style="0" customWidth="1"/>
    <col min="5" max="5" width="9.00390625" style="0" customWidth="1"/>
    <col min="6" max="6" width="18.140625" style="0" customWidth="1"/>
  </cols>
  <sheetData>
    <row r="1" spans="1:6" ht="32.25" customHeight="1">
      <c r="A1" s="65" t="s">
        <v>75</v>
      </c>
      <c r="B1" s="64"/>
      <c r="C1" s="64"/>
      <c r="D1" s="64"/>
      <c r="E1" s="64"/>
      <c r="F1" s="64"/>
    </row>
    <row r="3" spans="1:6" ht="12.75">
      <c r="A3" s="66" t="s">
        <v>76</v>
      </c>
      <c r="B3" s="66"/>
      <c r="D3" s="66" t="s">
        <v>77</v>
      </c>
      <c r="E3" s="66"/>
      <c r="F3" s="66"/>
    </row>
    <row r="5" spans="1:6" ht="45">
      <c r="A5" s="62" t="s">
        <v>49</v>
      </c>
      <c r="B5" s="63" t="s">
        <v>47</v>
      </c>
      <c r="C5" s="62" t="s">
        <v>51</v>
      </c>
      <c r="D5" s="62" t="s">
        <v>50</v>
      </c>
      <c r="E5" s="63" t="s">
        <v>10</v>
      </c>
      <c r="F5" s="63" t="s">
        <v>48</v>
      </c>
    </row>
    <row r="6" spans="1:6" ht="41.25" customHeight="1">
      <c r="A6" s="61" t="s">
        <v>52</v>
      </c>
      <c r="B6" s="59" t="s">
        <v>65</v>
      </c>
      <c r="C6" s="67" t="s">
        <v>60</v>
      </c>
      <c r="D6" s="60">
        <v>1996</v>
      </c>
      <c r="E6" s="60">
        <v>1</v>
      </c>
      <c r="F6" s="58"/>
    </row>
    <row r="7" spans="1:6" ht="41.25" customHeight="1">
      <c r="A7" s="61" t="s">
        <v>53</v>
      </c>
      <c r="B7" s="59" t="s">
        <v>66</v>
      </c>
      <c r="C7" s="67" t="s">
        <v>17</v>
      </c>
      <c r="D7" s="60">
        <v>1995</v>
      </c>
      <c r="E7" s="60" t="s">
        <v>18</v>
      </c>
      <c r="F7" s="58"/>
    </row>
    <row r="8" spans="1:6" ht="41.25" customHeight="1">
      <c r="A8" s="61" t="s">
        <v>54</v>
      </c>
      <c r="B8" s="59" t="s">
        <v>67</v>
      </c>
      <c r="C8" s="67" t="s">
        <v>17</v>
      </c>
      <c r="D8" s="60">
        <v>1994</v>
      </c>
      <c r="E8" s="60" t="s">
        <v>18</v>
      </c>
      <c r="F8" s="58"/>
    </row>
    <row r="9" spans="1:6" ht="41.25" customHeight="1">
      <c r="A9" s="61" t="s">
        <v>63</v>
      </c>
      <c r="B9" s="59" t="s">
        <v>68</v>
      </c>
      <c r="C9" s="67" t="s">
        <v>60</v>
      </c>
      <c r="D9" s="60">
        <v>1994</v>
      </c>
      <c r="E9" s="60">
        <v>1</v>
      </c>
      <c r="F9" s="58"/>
    </row>
    <row r="10" spans="1:6" ht="41.25" customHeight="1">
      <c r="A10" s="61" t="s">
        <v>64</v>
      </c>
      <c r="B10" s="59" t="s">
        <v>69</v>
      </c>
      <c r="C10" s="67" t="s">
        <v>61</v>
      </c>
      <c r="D10" s="60">
        <v>1994</v>
      </c>
      <c r="E10" s="60" t="s">
        <v>18</v>
      </c>
      <c r="F10" s="58"/>
    </row>
    <row r="11" spans="1:6" ht="41.25" customHeight="1">
      <c r="A11" s="61" t="s">
        <v>55</v>
      </c>
      <c r="B11" s="59" t="s">
        <v>70</v>
      </c>
      <c r="C11" s="67" t="s">
        <v>60</v>
      </c>
      <c r="D11" s="60">
        <v>1995</v>
      </c>
      <c r="E11" s="60" t="s">
        <v>18</v>
      </c>
      <c r="F11" s="58"/>
    </row>
    <row r="12" spans="1:6" ht="41.25" customHeight="1">
      <c r="A12" s="61" t="s">
        <v>56</v>
      </c>
      <c r="B12" s="59" t="s">
        <v>71</v>
      </c>
      <c r="C12" s="67" t="s">
        <v>17</v>
      </c>
      <c r="D12" s="60">
        <v>1995</v>
      </c>
      <c r="E12" s="60" t="s">
        <v>18</v>
      </c>
      <c r="F12" s="58"/>
    </row>
    <row r="13" spans="1:6" ht="41.25" customHeight="1">
      <c r="A13" s="61" t="s">
        <v>57</v>
      </c>
      <c r="B13" s="59" t="s">
        <v>72</v>
      </c>
      <c r="C13" s="67" t="s">
        <v>60</v>
      </c>
      <c r="D13" s="60">
        <v>1995</v>
      </c>
      <c r="E13" s="60" t="s">
        <v>18</v>
      </c>
      <c r="F13" s="58"/>
    </row>
    <row r="14" spans="1:6" ht="41.25" customHeight="1">
      <c r="A14" s="61" t="s">
        <v>58</v>
      </c>
      <c r="B14" s="59" t="s">
        <v>73</v>
      </c>
      <c r="C14" s="67" t="s">
        <v>62</v>
      </c>
      <c r="D14" s="60">
        <v>1996</v>
      </c>
      <c r="E14" s="60">
        <v>1</v>
      </c>
      <c r="F14" s="58"/>
    </row>
    <row r="15" spans="1:6" ht="41.25" customHeight="1">
      <c r="A15" s="61" t="s">
        <v>59</v>
      </c>
      <c r="B15" s="59" t="s">
        <v>74</v>
      </c>
      <c r="C15" s="67" t="s">
        <v>17</v>
      </c>
      <c r="D15" s="60">
        <v>1994</v>
      </c>
      <c r="E15" s="60" t="s">
        <v>18</v>
      </c>
      <c r="F15" s="58"/>
    </row>
    <row r="20" spans="1:6" ht="15">
      <c r="A20" s="68" t="s">
        <v>78</v>
      </c>
      <c r="B20" s="68"/>
      <c r="C20" s="68"/>
      <c r="D20" s="68"/>
      <c r="E20" s="68"/>
      <c r="F20" s="68"/>
    </row>
    <row r="24" spans="1:6" ht="15">
      <c r="A24" s="68" t="s">
        <v>79</v>
      </c>
      <c r="B24" s="68"/>
      <c r="C24" s="68"/>
      <c r="D24" s="68"/>
      <c r="E24" s="68"/>
      <c r="F24" s="68"/>
    </row>
    <row r="32" ht="12.75" customHeight="1"/>
  </sheetData>
  <sheetProtection/>
  <mergeCells count="5">
    <mergeCell ref="A1:F1"/>
    <mergeCell ref="A3:B3"/>
    <mergeCell ref="D3:F3"/>
    <mergeCell ref="A24:F24"/>
    <mergeCell ref="A20:F2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9" sqref="J9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2.28125" style="0" bestFit="1" customWidth="1"/>
    <col min="4" max="4" width="12.7109375" style="0" bestFit="1" customWidth="1"/>
    <col min="5" max="5" width="12.7109375" style="0" customWidth="1"/>
    <col min="6" max="6" width="20.8515625" style="0" bestFit="1" customWidth="1"/>
    <col min="7" max="7" width="13.85156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0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0.75" customHeight="1">
      <c r="A13" s="71">
        <v>1</v>
      </c>
      <c r="B13" s="58">
        <v>3</v>
      </c>
      <c r="C13" s="1" t="s">
        <v>65</v>
      </c>
      <c r="D13" s="58">
        <v>1996</v>
      </c>
      <c r="E13" s="73">
        <v>1</v>
      </c>
      <c r="F13" s="58" t="s">
        <v>60</v>
      </c>
      <c r="G13" s="58" t="s">
        <v>86</v>
      </c>
    </row>
    <row r="14" spans="1:7" ht="30.75" customHeight="1">
      <c r="A14" s="71">
        <v>2</v>
      </c>
      <c r="B14" s="58">
        <v>2</v>
      </c>
      <c r="C14" s="1" t="s">
        <v>89</v>
      </c>
      <c r="D14" s="58">
        <v>1995</v>
      </c>
      <c r="E14" s="73">
        <v>1</v>
      </c>
      <c r="F14" s="58" t="s">
        <v>84</v>
      </c>
      <c r="G14" s="58" t="s">
        <v>85</v>
      </c>
    </row>
    <row r="15" spans="1:7" ht="30.75" customHeight="1">
      <c r="A15" s="71">
        <v>3</v>
      </c>
      <c r="B15" s="58">
        <v>1</v>
      </c>
      <c r="C15" s="1" t="s">
        <v>88</v>
      </c>
      <c r="D15" s="58">
        <v>1994</v>
      </c>
      <c r="E15" s="73">
        <v>1</v>
      </c>
      <c r="F15" s="58" t="s">
        <v>17</v>
      </c>
      <c r="G15" s="58" t="s">
        <v>83</v>
      </c>
    </row>
    <row r="16" spans="1:7" ht="30.75" customHeight="1">
      <c r="A16" s="71">
        <v>3</v>
      </c>
      <c r="B16" s="58">
        <v>4</v>
      </c>
      <c r="C16" s="1" t="s">
        <v>90</v>
      </c>
      <c r="D16" s="58">
        <v>1994</v>
      </c>
      <c r="E16" s="73">
        <v>1</v>
      </c>
      <c r="F16" s="58" t="s">
        <v>17</v>
      </c>
      <c r="G16" s="58" t="s">
        <v>87</v>
      </c>
    </row>
    <row r="17" spans="1:7" ht="12.75">
      <c r="A17" s="57"/>
      <c r="B17" s="57"/>
      <c r="C17" s="57"/>
      <c r="D17" s="57"/>
      <c r="E17" s="57"/>
      <c r="F17" s="57"/>
      <c r="G17" s="57"/>
    </row>
    <row r="18" spans="1:7" ht="12.75">
      <c r="A18" s="57"/>
      <c r="B18" s="57"/>
      <c r="C18" s="57"/>
      <c r="D18" s="57"/>
      <c r="E18" s="57"/>
      <c r="F18" s="57"/>
      <c r="G18" s="57"/>
    </row>
    <row r="19" spans="1:7" ht="12.75">
      <c r="A19" s="57"/>
      <c r="B19" s="57"/>
      <c r="C19" s="57"/>
      <c r="D19" s="57"/>
      <c r="E19" s="57"/>
      <c r="F19" s="57"/>
      <c r="G19" s="57"/>
    </row>
    <row r="20" spans="1:7" ht="12.75">
      <c r="A20" s="57"/>
      <c r="B20" s="57"/>
      <c r="C20" s="57"/>
      <c r="D20" s="57"/>
      <c r="E20" s="57"/>
      <c r="F20" s="57"/>
      <c r="G20" s="57"/>
    </row>
    <row r="21" spans="1:7" ht="12.75">
      <c r="A21" s="57"/>
      <c r="B21" s="57"/>
      <c r="C21" s="57"/>
      <c r="D21" s="57"/>
      <c r="E21" s="57"/>
      <c r="F21" s="57"/>
      <c r="G21" s="57"/>
    </row>
    <row r="22" spans="1:7" ht="12.75">
      <c r="A22" s="57"/>
      <c r="B22" s="57"/>
      <c r="C22" s="57"/>
      <c r="D22" s="57"/>
      <c r="E22" s="57"/>
      <c r="F22" s="57"/>
      <c r="G22" s="57"/>
    </row>
    <row r="23" spans="1:7" ht="12.75">
      <c r="A23" s="57"/>
      <c r="B23" s="57"/>
      <c r="C23" s="57"/>
      <c r="D23" s="57"/>
      <c r="E23" s="57"/>
      <c r="F23" s="57"/>
      <c r="G23" s="57"/>
    </row>
    <row r="24" spans="1:7" ht="15">
      <c r="A24" s="14" t="s">
        <v>92</v>
      </c>
      <c r="B24" s="77"/>
      <c r="C24" s="77"/>
      <c r="D24" s="77"/>
      <c r="E24" s="77"/>
      <c r="F24" s="77"/>
      <c r="G24" s="7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5">
      <c r="A30" s="15" t="s">
        <v>93</v>
      </c>
      <c r="B30" s="15"/>
      <c r="C30" s="15"/>
      <c r="D30" s="15"/>
      <c r="E30" s="15"/>
      <c r="F30" s="15"/>
      <c r="G30" s="15"/>
    </row>
  </sheetData>
  <mergeCells count="7">
    <mergeCell ref="A30:G30"/>
    <mergeCell ref="A24:G24"/>
    <mergeCell ref="A10:G10"/>
    <mergeCell ref="A7:G7"/>
    <mergeCell ref="A5:G5"/>
    <mergeCell ref="A3:G3"/>
    <mergeCell ref="A1:G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3" sqref="A13:A15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4.57421875" style="0" bestFit="1" customWidth="1"/>
    <col min="4" max="4" width="12.7109375" style="0" bestFit="1" customWidth="1"/>
    <col min="5" max="5" width="12.7109375" style="0" customWidth="1"/>
    <col min="6" max="6" width="20.8515625" style="0" bestFit="1" customWidth="1"/>
    <col min="7" max="7" width="12.281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19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6.75" customHeight="1">
      <c r="A13" s="71">
        <v>1</v>
      </c>
      <c r="B13" s="78">
        <v>1</v>
      </c>
      <c r="C13" s="13" t="s">
        <v>96</v>
      </c>
      <c r="D13" s="78">
        <v>1995</v>
      </c>
      <c r="E13" s="78" t="s">
        <v>18</v>
      </c>
      <c r="F13" s="78" t="s">
        <v>17</v>
      </c>
      <c r="G13" s="78" t="s">
        <v>83</v>
      </c>
    </row>
    <row r="14" spans="1:7" ht="36.75" customHeight="1">
      <c r="A14" s="71">
        <v>2</v>
      </c>
      <c r="B14" s="78">
        <v>3</v>
      </c>
      <c r="C14" s="13" t="s">
        <v>98</v>
      </c>
      <c r="D14" s="78">
        <v>1995</v>
      </c>
      <c r="E14" s="78">
        <v>1</v>
      </c>
      <c r="F14" s="78" t="s">
        <v>60</v>
      </c>
      <c r="G14" s="78" t="s">
        <v>94</v>
      </c>
    </row>
    <row r="15" spans="1:7" ht="36.75" customHeight="1">
      <c r="A15" s="71">
        <v>3</v>
      </c>
      <c r="B15" s="78">
        <v>2</v>
      </c>
      <c r="C15" s="13" t="s">
        <v>97</v>
      </c>
      <c r="D15" s="78">
        <v>1996</v>
      </c>
      <c r="E15" s="78">
        <v>1</v>
      </c>
      <c r="F15" s="78" t="s">
        <v>17</v>
      </c>
      <c r="G15" s="78" t="s">
        <v>83</v>
      </c>
    </row>
    <row r="16" spans="1:7" ht="12.75">
      <c r="A16" s="57"/>
      <c r="B16" s="57"/>
      <c r="C16" s="57"/>
      <c r="D16" s="57"/>
      <c r="E16" s="57"/>
      <c r="F16" s="57"/>
      <c r="G16" s="57"/>
    </row>
    <row r="17" spans="1:7" ht="12.75">
      <c r="A17" s="57"/>
      <c r="B17" s="57"/>
      <c r="C17" s="57"/>
      <c r="D17" s="57"/>
      <c r="E17" s="57"/>
      <c r="F17" s="57"/>
      <c r="G17" s="57"/>
    </row>
    <row r="18" spans="1:7" ht="12.75">
      <c r="A18" s="57"/>
      <c r="B18" s="57"/>
      <c r="C18" s="57"/>
      <c r="D18" s="57"/>
      <c r="E18" s="57"/>
      <c r="F18" s="57"/>
      <c r="G18" s="57"/>
    </row>
    <row r="19" spans="1:7" ht="12.75">
      <c r="A19" s="57"/>
      <c r="B19" s="57"/>
      <c r="C19" s="57"/>
      <c r="D19" s="57"/>
      <c r="E19" s="57"/>
      <c r="F19" s="57"/>
      <c r="G19" s="57"/>
    </row>
    <row r="20" spans="1:7" ht="12.75">
      <c r="A20" s="57"/>
      <c r="B20" s="57"/>
      <c r="C20" s="57"/>
      <c r="D20" s="57"/>
      <c r="E20" s="57"/>
      <c r="F20" s="57"/>
      <c r="G20" s="57"/>
    </row>
    <row r="21" spans="1:7" ht="12.75">
      <c r="A21" s="57"/>
      <c r="B21" s="57"/>
      <c r="C21" s="57"/>
      <c r="D21" s="57"/>
      <c r="E21" s="57"/>
      <c r="F21" s="57"/>
      <c r="G21" s="57"/>
    </row>
    <row r="22" spans="1:7" ht="12.75">
      <c r="A22" s="57"/>
      <c r="B22" s="57"/>
      <c r="C22" s="57"/>
      <c r="D22" s="57"/>
      <c r="E22" s="57"/>
      <c r="F22" s="57"/>
      <c r="G22" s="57"/>
    </row>
    <row r="23" spans="1:7" ht="15">
      <c r="A23" s="14" t="s">
        <v>92</v>
      </c>
      <c r="B23" s="77"/>
      <c r="C23" s="77"/>
      <c r="D23" s="77"/>
      <c r="E23" s="77"/>
      <c r="F23" s="77"/>
      <c r="G23" s="7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5">
      <c r="A29" s="15" t="s">
        <v>93</v>
      </c>
      <c r="B29" s="15"/>
      <c r="C29" s="15"/>
      <c r="D29" s="15"/>
      <c r="E29" s="15"/>
      <c r="F29" s="15"/>
      <c r="G29" s="15"/>
    </row>
  </sheetData>
  <mergeCells count="7">
    <mergeCell ref="A5:G5"/>
    <mergeCell ref="A3:G3"/>
    <mergeCell ref="A1:G1"/>
    <mergeCell ref="A29:G29"/>
    <mergeCell ref="A23:G23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0">
      <selection activeCell="F16" sqref="F16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3.57421875" style="0" bestFit="1" customWidth="1"/>
    <col min="4" max="4" width="12.7109375" style="0" bestFit="1" customWidth="1"/>
    <col min="5" max="5" width="9.421875" style="0" bestFit="1" customWidth="1"/>
    <col min="6" max="6" width="20.8515625" style="0" bestFit="1" customWidth="1"/>
    <col min="7" max="7" width="15.281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25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6" customHeight="1">
      <c r="A13" s="71">
        <v>1</v>
      </c>
      <c r="B13" s="78">
        <v>1</v>
      </c>
      <c r="C13" s="13" t="s">
        <v>67</v>
      </c>
      <c r="D13" s="78">
        <v>1994</v>
      </c>
      <c r="E13" s="78" t="s">
        <v>18</v>
      </c>
      <c r="F13" s="78" t="s">
        <v>17</v>
      </c>
      <c r="G13" s="78" t="s">
        <v>99</v>
      </c>
    </row>
    <row r="14" spans="1:7" ht="36" customHeight="1">
      <c r="A14" s="71">
        <v>2</v>
      </c>
      <c r="B14" s="78">
        <v>10</v>
      </c>
      <c r="C14" s="13" t="s">
        <v>116</v>
      </c>
      <c r="D14" s="78">
        <v>1994</v>
      </c>
      <c r="E14" s="78" t="s">
        <v>18</v>
      </c>
      <c r="F14" s="78" t="s">
        <v>17</v>
      </c>
      <c r="G14" s="78" t="s">
        <v>106</v>
      </c>
    </row>
    <row r="15" spans="1:7" ht="36" customHeight="1">
      <c r="A15" s="71">
        <v>3</v>
      </c>
      <c r="B15" s="78">
        <v>7</v>
      </c>
      <c r="C15" s="13" t="s">
        <v>113</v>
      </c>
      <c r="D15" s="78">
        <v>1996</v>
      </c>
      <c r="E15" s="78">
        <v>1</v>
      </c>
      <c r="F15" s="78" t="s">
        <v>17</v>
      </c>
      <c r="G15" s="78" t="s">
        <v>103</v>
      </c>
    </row>
    <row r="16" spans="1:7" ht="36" customHeight="1">
      <c r="A16" s="71">
        <v>3</v>
      </c>
      <c r="B16" s="78">
        <v>5</v>
      </c>
      <c r="C16" s="13" t="s">
        <v>111</v>
      </c>
      <c r="D16" s="78">
        <v>1995</v>
      </c>
      <c r="E16" s="78">
        <v>1</v>
      </c>
      <c r="F16" s="78" t="s">
        <v>60</v>
      </c>
      <c r="G16" s="78" t="s">
        <v>86</v>
      </c>
    </row>
    <row r="17" spans="1:7" ht="36" customHeight="1">
      <c r="A17" s="71">
        <v>5</v>
      </c>
      <c r="B17" s="78">
        <v>11</v>
      </c>
      <c r="C17" s="13" t="s">
        <v>117</v>
      </c>
      <c r="D17" s="78">
        <v>1994</v>
      </c>
      <c r="E17" s="78">
        <v>1</v>
      </c>
      <c r="F17" s="78" t="s">
        <v>60</v>
      </c>
      <c r="G17" s="78" t="s">
        <v>107</v>
      </c>
    </row>
    <row r="18" spans="1:10" ht="36" customHeight="1">
      <c r="A18" s="71">
        <v>6</v>
      </c>
      <c r="B18" s="78">
        <v>4</v>
      </c>
      <c r="C18" s="13" t="s">
        <v>110</v>
      </c>
      <c r="D18" s="78">
        <v>1994</v>
      </c>
      <c r="E18" s="78" t="s">
        <v>18</v>
      </c>
      <c r="F18" s="78" t="s">
        <v>61</v>
      </c>
      <c r="G18" s="78" t="s">
        <v>102</v>
      </c>
      <c r="J18" s="79"/>
    </row>
    <row r="19" spans="1:7" ht="36" customHeight="1">
      <c r="A19" s="80" t="s">
        <v>37</v>
      </c>
      <c r="B19" s="78">
        <v>3</v>
      </c>
      <c r="C19" s="13" t="s">
        <v>109</v>
      </c>
      <c r="D19" s="78">
        <v>1995</v>
      </c>
      <c r="E19" s="78">
        <v>1</v>
      </c>
      <c r="F19" s="78" t="s">
        <v>17</v>
      </c>
      <c r="G19" s="78" t="s">
        <v>101</v>
      </c>
    </row>
    <row r="20" spans="1:7" ht="36" customHeight="1">
      <c r="A20" s="80" t="s">
        <v>37</v>
      </c>
      <c r="B20" s="78">
        <v>8</v>
      </c>
      <c r="C20" s="13" t="s">
        <v>114</v>
      </c>
      <c r="D20" s="78">
        <v>1994</v>
      </c>
      <c r="E20" s="78">
        <v>1</v>
      </c>
      <c r="F20" s="78" t="s">
        <v>62</v>
      </c>
      <c r="G20" s="78" t="s">
        <v>104</v>
      </c>
    </row>
    <row r="21" spans="1:7" ht="36" customHeight="1">
      <c r="A21" s="80" t="s">
        <v>46</v>
      </c>
      <c r="B21" s="78">
        <v>2</v>
      </c>
      <c r="C21" s="13" t="s">
        <v>108</v>
      </c>
      <c r="D21" s="78">
        <v>1996</v>
      </c>
      <c r="E21" s="78">
        <v>1</v>
      </c>
      <c r="F21" s="78" t="s">
        <v>60</v>
      </c>
      <c r="G21" s="78" t="s">
        <v>100</v>
      </c>
    </row>
    <row r="22" spans="1:10" ht="36" customHeight="1">
      <c r="A22" s="80" t="s">
        <v>46</v>
      </c>
      <c r="B22" s="78">
        <v>6</v>
      </c>
      <c r="C22" s="13" t="s">
        <v>112</v>
      </c>
      <c r="D22" s="78">
        <v>1995</v>
      </c>
      <c r="E22" s="78">
        <v>1</v>
      </c>
      <c r="F22" s="78" t="s">
        <v>17</v>
      </c>
      <c r="G22" s="78" t="s">
        <v>99</v>
      </c>
      <c r="J22" s="79"/>
    </row>
    <row r="23" spans="1:7" ht="36" customHeight="1">
      <c r="A23" s="71">
        <v>11</v>
      </c>
      <c r="B23" s="78">
        <v>9</v>
      </c>
      <c r="C23" s="13" t="s">
        <v>115</v>
      </c>
      <c r="D23" s="78">
        <v>1996</v>
      </c>
      <c r="E23" s="78">
        <v>2</v>
      </c>
      <c r="F23" s="78" t="s">
        <v>17</v>
      </c>
      <c r="G23" s="78" t="s">
        <v>105</v>
      </c>
    </row>
    <row r="24" spans="1:10" ht="12.75">
      <c r="A24" s="57"/>
      <c r="B24" s="57"/>
      <c r="C24" s="57"/>
      <c r="D24" s="57"/>
      <c r="E24" s="57"/>
      <c r="F24" s="57"/>
      <c r="G24" s="57"/>
      <c r="J24" s="79"/>
    </row>
    <row r="25" spans="1:7" ht="12.75">
      <c r="A25" s="57"/>
      <c r="B25" s="57"/>
      <c r="C25" s="57"/>
      <c r="D25" s="57"/>
      <c r="E25" s="57"/>
      <c r="F25" s="57"/>
      <c r="G25" s="57"/>
    </row>
    <row r="26" spans="1:7" ht="12.75">
      <c r="A26" s="57"/>
      <c r="B26" s="57"/>
      <c r="C26" s="57"/>
      <c r="D26" s="57"/>
      <c r="E26" s="57"/>
      <c r="F26" s="57"/>
      <c r="G26" s="57"/>
    </row>
    <row r="27" spans="1:7" ht="12.75">
      <c r="A27" s="57"/>
      <c r="B27" s="57"/>
      <c r="C27" s="57"/>
      <c r="D27" s="57"/>
      <c r="E27" s="57"/>
      <c r="F27" s="57"/>
      <c r="G27" s="57"/>
    </row>
    <row r="28" spans="1:7" ht="15">
      <c r="A28" s="14" t="s">
        <v>92</v>
      </c>
      <c r="B28" s="77"/>
      <c r="C28" s="77"/>
      <c r="D28" s="77"/>
      <c r="E28" s="77"/>
      <c r="F28" s="77"/>
      <c r="G28" s="7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5">
      <c r="A34" s="15" t="s">
        <v>93</v>
      </c>
      <c r="B34" s="15"/>
      <c r="C34" s="15"/>
      <c r="D34" s="15"/>
      <c r="E34" s="15"/>
      <c r="F34" s="15"/>
      <c r="G34" s="15"/>
    </row>
  </sheetData>
  <mergeCells count="7">
    <mergeCell ref="A5:G5"/>
    <mergeCell ref="A3:G3"/>
    <mergeCell ref="A1:G1"/>
    <mergeCell ref="A34:G34"/>
    <mergeCell ref="A28:G28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I13" sqref="I13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2.421875" style="0" bestFit="1" customWidth="1"/>
    <col min="4" max="4" width="12.7109375" style="0" bestFit="1" customWidth="1"/>
    <col min="5" max="5" width="9.421875" style="0" bestFit="1" customWidth="1"/>
    <col min="6" max="6" width="20.8515625" style="0" bestFit="1" customWidth="1"/>
    <col min="7" max="7" width="15.281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9" spans="1:7" ht="12.75" customHeight="1">
      <c r="A9" s="33" t="s">
        <v>28</v>
      </c>
      <c r="B9" s="33"/>
      <c r="C9" s="33"/>
      <c r="D9" s="33"/>
      <c r="E9" s="33"/>
      <c r="F9" s="33"/>
      <c r="G9" s="33"/>
    </row>
    <row r="10" spans="1:7" ht="31.5">
      <c r="A10" s="71" t="s">
        <v>80</v>
      </c>
      <c r="B10" s="72" t="s">
        <v>81</v>
      </c>
      <c r="C10" s="71" t="s">
        <v>82</v>
      </c>
      <c r="D10" s="72" t="s">
        <v>50</v>
      </c>
      <c r="E10" s="72" t="s">
        <v>10</v>
      </c>
      <c r="F10" s="72" t="s">
        <v>51</v>
      </c>
      <c r="G10" s="72" t="s">
        <v>48</v>
      </c>
    </row>
    <row r="11" spans="1:7" ht="25.5">
      <c r="A11" s="71">
        <v>1</v>
      </c>
      <c r="B11" s="58">
        <v>13</v>
      </c>
      <c r="C11" s="1" t="s">
        <v>68</v>
      </c>
      <c r="D11" s="58">
        <v>1994</v>
      </c>
      <c r="E11" s="58">
        <v>1</v>
      </c>
      <c r="F11" s="58" t="s">
        <v>60</v>
      </c>
      <c r="G11" s="58" t="s">
        <v>128</v>
      </c>
    </row>
    <row r="12" spans="1:7" ht="25.5">
      <c r="A12" s="71">
        <v>2</v>
      </c>
      <c r="B12" s="58">
        <v>5</v>
      </c>
      <c r="C12" s="1" t="s">
        <v>137</v>
      </c>
      <c r="D12" s="58">
        <v>1995</v>
      </c>
      <c r="E12" s="58" t="s">
        <v>18</v>
      </c>
      <c r="F12" s="58" t="s">
        <v>60</v>
      </c>
      <c r="G12" s="58" t="s">
        <v>121</v>
      </c>
    </row>
    <row r="13" spans="1:7" ht="25.5">
      <c r="A13" s="71">
        <v>3</v>
      </c>
      <c r="B13" s="58">
        <v>3</v>
      </c>
      <c r="C13" s="1" t="s">
        <v>135</v>
      </c>
      <c r="D13" s="58">
        <v>1994</v>
      </c>
      <c r="E13" s="58" t="s">
        <v>18</v>
      </c>
      <c r="F13" s="58" t="s">
        <v>118</v>
      </c>
      <c r="G13" s="58" t="s">
        <v>83</v>
      </c>
    </row>
    <row r="14" spans="1:7" ht="25.5">
      <c r="A14" s="71">
        <v>3</v>
      </c>
      <c r="B14" s="58">
        <v>15</v>
      </c>
      <c r="C14" s="1" t="s">
        <v>146</v>
      </c>
      <c r="D14" s="58">
        <v>1995</v>
      </c>
      <c r="E14" s="58" t="s">
        <v>18</v>
      </c>
      <c r="F14" s="58" t="s">
        <v>84</v>
      </c>
      <c r="G14" s="58" t="s">
        <v>130</v>
      </c>
    </row>
    <row r="15" spans="1:10" ht="25.5">
      <c r="A15" s="80" t="s">
        <v>42</v>
      </c>
      <c r="B15" s="58">
        <v>8</v>
      </c>
      <c r="C15" s="1" t="s">
        <v>140</v>
      </c>
      <c r="D15" s="58">
        <v>1995</v>
      </c>
      <c r="E15" s="58">
        <v>1</v>
      </c>
      <c r="F15" s="58" t="s">
        <v>118</v>
      </c>
      <c r="G15" s="58" t="s">
        <v>124</v>
      </c>
      <c r="J15" s="79"/>
    </row>
    <row r="16" spans="1:10" ht="25.5">
      <c r="A16" s="80" t="s">
        <v>42</v>
      </c>
      <c r="B16" s="58">
        <v>10</v>
      </c>
      <c r="C16" s="1" t="s">
        <v>142</v>
      </c>
      <c r="D16" s="58">
        <v>1995</v>
      </c>
      <c r="E16" s="58">
        <v>1</v>
      </c>
      <c r="F16" s="58" t="s">
        <v>84</v>
      </c>
      <c r="G16" s="58" t="s">
        <v>126</v>
      </c>
      <c r="J16" s="79"/>
    </row>
    <row r="17" spans="1:13" ht="25.5">
      <c r="A17" s="80" t="s">
        <v>42</v>
      </c>
      <c r="B17" s="58">
        <v>19</v>
      </c>
      <c r="C17" s="1" t="s">
        <v>150</v>
      </c>
      <c r="D17" s="58">
        <v>1995</v>
      </c>
      <c r="E17" s="58" t="s">
        <v>18</v>
      </c>
      <c r="F17" s="58" t="s">
        <v>118</v>
      </c>
      <c r="G17" s="58" t="s">
        <v>124</v>
      </c>
      <c r="J17" s="79"/>
      <c r="M17" s="79"/>
    </row>
    <row r="18" spans="1:7" ht="25.5">
      <c r="A18" s="71">
        <v>8</v>
      </c>
      <c r="B18" s="58">
        <v>12</v>
      </c>
      <c r="C18" s="1" t="s">
        <v>144</v>
      </c>
      <c r="D18" s="58">
        <v>1994</v>
      </c>
      <c r="E18" s="58">
        <v>1</v>
      </c>
      <c r="F18" s="58" t="s">
        <v>118</v>
      </c>
      <c r="G18" s="58" t="s">
        <v>105</v>
      </c>
    </row>
    <row r="19" spans="1:10" ht="25.5">
      <c r="A19" s="71">
        <v>9</v>
      </c>
      <c r="B19" s="58">
        <v>1</v>
      </c>
      <c r="C19" s="1" t="s">
        <v>133</v>
      </c>
      <c r="D19" s="58">
        <v>1994</v>
      </c>
      <c r="E19" s="58" t="s">
        <v>18</v>
      </c>
      <c r="F19" s="58" t="s">
        <v>118</v>
      </c>
      <c r="G19" s="58" t="s">
        <v>119</v>
      </c>
      <c r="J19" s="79"/>
    </row>
    <row r="20" spans="1:7" ht="25.5">
      <c r="A20" s="71">
        <v>10</v>
      </c>
      <c r="B20" s="58">
        <v>20</v>
      </c>
      <c r="C20" s="1" t="s">
        <v>151</v>
      </c>
      <c r="D20" s="58">
        <v>1994</v>
      </c>
      <c r="E20" s="58">
        <v>1</v>
      </c>
      <c r="F20" s="58" t="s">
        <v>60</v>
      </c>
      <c r="G20" s="58" t="s">
        <v>132</v>
      </c>
    </row>
    <row r="21" spans="1:7" ht="25.5">
      <c r="A21" s="80" t="s">
        <v>39</v>
      </c>
      <c r="B21" s="58">
        <v>2</v>
      </c>
      <c r="C21" s="1" t="s">
        <v>134</v>
      </c>
      <c r="D21" s="58">
        <v>1995</v>
      </c>
      <c r="E21" s="58">
        <v>1</v>
      </c>
      <c r="F21" s="58" t="s">
        <v>60</v>
      </c>
      <c r="G21" s="58" t="s">
        <v>120</v>
      </c>
    </row>
    <row r="22" spans="1:13" ht="25.5">
      <c r="A22" s="80" t="s">
        <v>39</v>
      </c>
      <c r="B22" s="58">
        <v>9</v>
      </c>
      <c r="C22" s="1" t="s">
        <v>141</v>
      </c>
      <c r="D22" s="58">
        <v>1995</v>
      </c>
      <c r="E22" s="58">
        <v>1</v>
      </c>
      <c r="F22" s="58" t="s">
        <v>118</v>
      </c>
      <c r="G22" s="58" t="s">
        <v>125</v>
      </c>
      <c r="J22" s="79"/>
      <c r="M22" s="79"/>
    </row>
    <row r="23" spans="1:13" ht="25.5">
      <c r="A23" s="71">
        <v>13</v>
      </c>
      <c r="B23" s="58">
        <v>18</v>
      </c>
      <c r="C23" s="1" t="s">
        <v>149</v>
      </c>
      <c r="D23" s="58">
        <v>1995</v>
      </c>
      <c r="E23" s="58">
        <v>1</v>
      </c>
      <c r="F23" s="58" t="s">
        <v>118</v>
      </c>
      <c r="G23" s="58" t="s">
        <v>124</v>
      </c>
      <c r="M23" s="79"/>
    </row>
    <row r="24" spans="1:7" ht="25.5">
      <c r="A24" s="80" t="s">
        <v>43</v>
      </c>
      <c r="B24" s="58">
        <v>6</v>
      </c>
      <c r="C24" s="1" t="s">
        <v>138</v>
      </c>
      <c r="D24" s="58">
        <v>1995</v>
      </c>
      <c r="E24" s="58" t="s">
        <v>18</v>
      </c>
      <c r="F24" s="58" t="s">
        <v>60</v>
      </c>
      <c r="G24" s="58" t="s">
        <v>122</v>
      </c>
    </row>
    <row r="25" spans="1:13" ht="25.5">
      <c r="A25" s="80" t="s">
        <v>43</v>
      </c>
      <c r="B25" s="58">
        <v>7</v>
      </c>
      <c r="C25" s="1" t="s">
        <v>139</v>
      </c>
      <c r="D25" s="58">
        <v>1995</v>
      </c>
      <c r="E25" s="58">
        <v>1</v>
      </c>
      <c r="F25" s="58" t="s">
        <v>60</v>
      </c>
      <c r="G25" s="58" t="s">
        <v>123</v>
      </c>
      <c r="J25" s="79"/>
      <c r="M25" s="79"/>
    </row>
    <row r="26" spans="1:10" ht="25.5">
      <c r="A26" s="80" t="s">
        <v>44</v>
      </c>
      <c r="B26" s="58">
        <v>16</v>
      </c>
      <c r="C26" s="1" t="s">
        <v>147</v>
      </c>
      <c r="D26" s="58">
        <v>1995</v>
      </c>
      <c r="E26" s="58" t="s">
        <v>18</v>
      </c>
      <c r="F26" s="58" t="s">
        <v>61</v>
      </c>
      <c r="G26" s="58" t="s">
        <v>102</v>
      </c>
      <c r="J26" s="79"/>
    </row>
    <row r="27" spans="1:10" ht="25.5">
      <c r="A27" s="80" t="s">
        <v>44</v>
      </c>
      <c r="B27" s="58">
        <v>17</v>
      </c>
      <c r="C27" s="1" t="s">
        <v>148</v>
      </c>
      <c r="D27" s="58">
        <v>1994</v>
      </c>
      <c r="E27" s="58">
        <v>1</v>
      </c>
      <c r="F27" s="58" t="s">
        <v>118</v>
      </c>
      <c r="G27" s="58" t="s">
        <v>131</v>
      </c>
      <c r="J27" s="79"/>
    </row>
    <row r="28" spans="1:10" ht="25.5">
      <c r="A28" s="80" t="s">
        <v>45</v>
      </c>
      <c r="B28" s="58">
        <v>4</v>
      </c>
      <c r="C28" s="1" t="s">
        <v>136</v>
      </c>
      <c r="D28" s="58">
        <v>1995</v>
      </c>
      <c r="E28" s="58">
        <v>1</v>
      </c>
      <c r="F28" s="58" t="s">
        <v>118</v>
      </c>
      <c r="G28" s="58" t="s">
        <v>101</v>
      </c>
      <c r="J28" s="79"/>
    </row>
    <row r="29" spans="1:10" ht="25.5">
      <c r="A29" s="71" t="s">
        <v>45</v>
      </c>
      <c r="B29" s="58">
        <v>11</v>
      </c>
      <c r="C29" s="1" t="s">
        <v>143</v>
      </c>
      <c r="D29" s="58">
        <v>1994</v>
      </c>
      <c r="E29" s="58">
        <v>1</v>
      </c>
      <c r="F29" s="58" t="s">
        <v>118</v>
      </c>
      <c r="G29" s="58" t="s">
        <v>127</v>
      </c>
      <c r="J29" s="79"/>
    </row>
    <row r="30" spans="1:10" ht="25.5">
      <c r="A30" s="80" t="s">
        <v>45</v>
      </c>
      <c r="B30" s="58">
        <v>14</v>
      </c>
      <c r="C30" s="1" t="s">
        <v>145</v>
      </c>
      <c r="D30" s="58">
        <v>1995</v>
      </c>
      <c r="E30" s="58">
        <v>1</v>
      </c>
      <c r="F30" s="58" t="s">
        <v>60</v>
      </c>
      <c r="G30" s="58" t="s">
        <v>129</v>
      </c>
      <c r="J30" s="79"/>
    </row>
    <row r="31" spans="1:10" ht="15.75">
      <c r="A31" s="81"/>
      <c r="B31" s="82"/>
      <c r="C31" s="12"/>
      <c r="D31" s="82"/>
      <c r="E31" s="82"/>
      <c r="F31" s="82"/>
      <c r="G31" s="82"/>
      <c r="J31" s="79"/>
    </row>
    <row r="32" spans="1:7" ht="15">
      <c r="A32" s="14" t="s">
        <v>92</v>
      </c>
      <c r="B32" s="77"/>
      <c r="C32" s="77"/>
      <c r="D32" s="77"/>
      <c r="E32" s="77"/>
      <c r="F32" s="77"/>
      <c r="G32" s="77"/>
    </row>
    <row r="33" spans="1:7" ht="12.75">
      <c r="A33" s="7"/>
      <c r="B33" s="7"/>
      <c r="C33" s="7"/>
      <c r="D33" s="7"/>
      <c r="E33" s="7"/>
      <c r="F33" s="7"/>
      <c r="G33" s="7"/>
    </row>
    <row r="34" spans="1:7" ht="15">
      <c r="A34" s="15" t="s">
        <v>93</v>
      </c>
      <c r="B34" s="15"/>
      <c r="C34" s="15"/>
      <c r="D34" s="15"/>
      <c r="E34" s="15"/>
      <c r="F34" s="15"/>
      <c r="G34" s="15"/>
    </row>
  </sheetData>
  <mergeCells count="7">
    <mergeCell ref="A5:G5"/>
    <mergeCell ref="A3:G3"/>
    <mergeCell ref="A1:G1"/>
    <mergeCell ref="A34:G34"/>
    <mergeCell ref="A32:G32"/>
    <mergeCell ref="A9:G9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3">
      <selection activeCell="K17" sqref="K17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1.7109375" style="0" bestFit="1" customWidth="1"/>
    <col min="4" max="4" width="12.7109375" style="0" bestFit="1" customWidth="1"/>
    <col min="5" max="5" width="9.421875" style="0" bestFit="1" customWidth="1"/>
    <col min="6" max="6" width="20.8515625" style="0" bestFit="1" customWidth="1"/>
    <col min="7" max="7" width="18.281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29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25.5">
      <c r="A13" s="71">
        <v>1</v>
      </c>
      <c r="B13" s="58">
        <v>16</v>
      </c>
      <c r="C13" s="1" t="s">
        <v>69</v>
      </c>
      <c r="D13" s="58">
        <v>1994</v>
      </c>
      <c r="E13" s="58" t="s">
        <v>18</v>
      </c>
      <c r="F13" s="58" t="s">
        <v>61</v>
      </c>
      <c r="G13" s="58" t="s">
        <v>160</v>
      </c>
    </row>
    <row r="14" spans="1:7" ht="25.5">
      <c r="A14" s="71">
        <v>2</v>
      </c>
      <c r="B14" s="58">
        <v>2</v>
      </c>
      <c r="C14" s="1" t="s">
        <v>162</v>
      </c>
      <c r="D14" s="58">
        <v>1994</v>
      </c>
      <c r="E14" s="58" t="s">
        <v>18</v>
      </c>
      <c r="F14" s="58" t="s">
        <v>17</v>
      </c>
      <c r="G14" s="58" t="s">
        <v>153</v>
      </c>
    </row>
    <row r="15" spans="1:7" ht="25.5">
      <c r="A15" s="71">
        <v>3</v>
      </c>
      <c r="B15" s="58">
        <v>7</v>
      </c>
      <c r="C15" s="1" t="s">
        <v>167</v>
      </c>
      <c r="D15" s="58">
        <v>1994</v>
      </c>
      <c r="E15" s="58" t="s">
        <v>18</v>
      </c>
      <c r="F15" s="58" t="s">
        <v>17</v>
      </c>
      <c r="G15" s="58" t="s">
        <v>119</v>
      </c>
    </row>
    <row r="16" spans="1:7" ht="25.5">
      <c r="A16" s="71">
        <v>3</v>
      </c>
      <c r="B16" s="58">
        <v>14</v>
      </c>
      <c r="C16" s="1" t="s">
        <v>174</v>
      </c>
      <c r="D16" s="58">
        <v>1995</v>
      </c>
      <c r="E16" s="58" t="s">
        <v>18</v>
      </c>
      <c r="F16" s="58" t="s">
        <v>60</v>
      </c>
      <c r="G16" s="58" t="s">
        <v>122</v>
      </c>
    </row>
    <row r="17" spans="1:7" ht="25.5">
      <c r="A17" s="71">
        <v>5</v>
      </c>
      <c r="B17" s="58">
        <v>9</v>
      </c>
      <c r="C17" s="1" t="s">
        <v>169</v>
      </c>
      <c r="D17" s="58">
        <v>1994</v>
      </c>
      <c r="E17" s="58" t="s">
        <v>18</v>
      </c>
      <c r="F17" s="58" t="s">
        <v>17</v>
      </c>
      <c r="G17" s="58" t="s">
        <v>119</v>
      </c>
    </row>
    <row r="18" spans="1:7" ht="25.5">
      <c r="A18" s="71">
        <v>6</v>
      </c>
      <c r="B18" s="58">
        <v>8</v>
      </c>
      <c r="C18" s="1" t="s">
        <v>168</v>
      </c>
      <c r="D18" s="58">
        <v>1994</v>
      </c>
      <c r="E18" s="58">
        <v>1</v>
      </c>
      <c r="F18" s="58" t="s">
        <v>155</v>
      </c>
      <c r="G18" s="58" t="s">
        <v>156</v>
      </c>
    </row>
    <row r="19" spans="1:7" ht="25.5">
      <c r="A19" s="71">
        <v>7</v>
      </c>
      <c r="B19" s="58">
        <v>12</v>
      </c>
      <c r="C19" s="1" t="s">
        <v>172</v>
      </c>
      <c r="D19" s="58">
        <v>1996</v>
      </c>
      <c r="E19" s="58">
        <v>1</v>
      </c>
      <c r="F19" s="58" t="s">
        <v>60</v>
      </c>
      <c r="G19" s="58" t="s">
        <v>129</v>
      </c>
    </row>
    <row r="20" spans="1:7" ht="25.5">
      <c r="A20" s="71">
        <v>8</v>
      </c>
      <c r="B20" s="58">
        <v>3</v>
      </c>
      <c r="C20" s="1" t="s">
        <v>163</v>
      </c>
      <c r="D20" s="58">
        <v>1995</v>
      </c>
      <c r="E20" s="58">
        <v>1</v>
      </c>
      <c r="F20" s="58" t="s">
        <v>84</v>
      </c>
      <c r="G20" s="58" t="s">
        <v>130</v>
      </c>
    </row>
    <row r="21" spans="1:7" ht="25.5">
      <c r="A21" s="71">
        <v>9</v>
      </c>
      <c r="B21" s="58">
        <v>13</v>
      </c>
      <c r="C21" s="1" t="s">
        <v>173</v>
      </c>
      <c r="D21" s="58">
        <v>1995</v>
      </c>
      <c r="E21" s="58">
        <v>1</v>
      </c>
      <c r="F21" s="58" t="s">
        <v>158</v>
      </c>
      <c r="G21" s="58" t="s">
        <v>159</v>
      </c>
    </row>
    <row r="22" spans="1:7" ht="25.5">
      <c r="A22" s="71">
        <v>10</v>
      </c>
      <c r="B22" s="58">
        <v>5</v>
      </c>
      <c r="C22" s="1" t="s">
        <v>165</v>
      </c>
      <c r="D22" s="58">
        <v>1994</v>
      </c>
      <c r="E22" s="58">
        <v>1</v>
      </c>
      <c r="F22" s="58" t="s">
        <v>60</v>
      </c>
      <c r="G22" s="58" t="s">
        <v>94</v>
      </c>
    </row>
    <row r="23" spans="1:7" ht="25.5">
      <c r="A23" s="80" t="s">
        <v>39</v>
      </c>
      <c r="B23" s="58">
        <v>6</v>
      </c>
      <c r="C23" s="1" t="s">
        <v>166</v>
      </c>
      <c r="D23" s="58">
        <v>1994</v>
      </c>
      <c r="E23" s="58">
        <v>1</v>
      </c>
      <c r="F23" s="58" t="s">
        <v>17</v>
      </c>
      <c r="G23" s="58" t="s">
        <v>119</v>
      </c>
    </row>
    <row r="24" spans="1:7" ht="25.5">
      <c r="A24" s="80" t="s">
        <v>39</v>
      </c>
      <c r="B24" s="58">
        <v>15</v>
      </c>
      <c r="C24" s="1" t="s">
        <v>175</v>
      </c>
      <c r="D24" s="58">
        <v>1994</v>
      </c>
      <c r="E24" s="58">
        <v>1</v>
      </c>
      <c r="F24" s="58" t="s">
        <v>17</v>
      </c>
      <c r="G24" s="58" t="s">
        <v>153</v>
      </c>
    </row>
    <row r="25" spans="1:7" ht="25.5">
      <c r="A25" s="80" t="s">
        <v>40</v>
      </c>
      <c r="B25" s="58">
        <v>1</v>
      </c>
      <c r="C25" s="1" t="s">
        <v>161</v>
      </c>
      <c r="D25" s="58">
        <v>1995</v>
      </c>
      <c r="E25" s="58">
        <v>1</v>
      </c>
      <c r="F25" s="58" t="s">
        <v>60</v>
      </c>
      <c r="G25" s="58" t="s">
        <v>152</v>
      </c>
    </row>
    <row r="26" spans="1:7" ht="25.5">
      <c r="A26" s="80" t="s">
        <v>40</v>
      </c>
      <c r="B26" s="58">
        <v>4</v>
      </c>
      <c r="C26" s="1" t="s">
        <v>164</v>
      </c>
      <c r="D26" s="58">
        <v>1995</v>
      </c>
      <c r="E26" s="58">
        <v>1</v>
      </c>
      <c r="F26" s="58" t="s">
        <v>60</v>
      </c>
      <c r="G26" s="58" t="s">
        <v>154</v>
      </c>
    </row>
    <row r="27" spans="1:7" ht="25.5">
      <c r="A27" s="80" t="s">
        <v>40</v>
      </c>
      <c r="B27" s="58">
        <v>10</v>
      </c>
      <c r="C27" s="1" t="s">
        <v>170</v>
      </c>
      <c r="D27" s="58">
        <v>1995</v>
      </c>
      <c r="E27" s="58">
        <v>2</v>
      </c>
      <c r="F27" s="58" t="s">
        <v>17</v>
      </c>
      <c r="G27" s="58" t="s">
        <v>157</v>
      </c>
    </row>
    <row r="28" spans="1:7" ht="25.5">
      <c r="A28" s="71">
        <v>16</v>
      </c>
      <c r="B28" s="58">
        <v>11</v>
      </c>
      <c r="C28" s="1" t="s">
        <v>171</v>
      </c>
      <c r="D28" s="58">
        <v>1995</v>
      </c>
      <c r="E28" s="58">
        <v>1</v>
      </c>
      <c r="F28" s="58" t="s">
        <v>60</v>
      </c>
      <c r="G28" s="58" t="s">
        <v>129</v>
      </c>
    </row>
    <row r="29" spans="1:7" ht="12.75">
      <c r="A29" s="57"/>
      <c r="B29" s="57"/>
      <c r="C29" s="57"/>
      <c r="D29" s="57"/>
      <c r="E29" s="57"/>
      <c r="F29" s="57"/>
      <c r="G29" s="57"/>
    </row>
    <row r="30" spans="1:7" ht="12.75">
      <c r="A30" s="57"/>
      <c r="B30" s="57"/>
      <c r="C30" s="57"/>
      <c r="D30" s="57"/>
      <c r="E30" s="57"/>
      <c r="F30" s="57"/>
      <c r="G30" s="57"/>
    </row>
    <row r="31" spans="1:7" ht="12.75">
      <c r="A31" s="57"/>
      <c r="B31" s="57"/>
      <c r="C31" s="57"/>
      <c r="D31" s="57"/>
      <c r="E31" s="57"/>
      <c r="F31" s="57"/>
      <c r="G31" s="57"/>
    </row>
    <row r="32" spans="1:7" ht="15">
      <c r="A32" s="14" t="s">
        <v>92</v>
      </c>
      <c r="B32" s="77"/>
      <c r="C32" s="77"/>
      <c r="D32" s="77"/>
      <c r="E32" s="77"/>
      <c r="F32" s="77"/>
      <c r="G32" s="7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5">
      <c r="A37" s="15" t="s">
        <v>93</v>
      </c>
      <c r="B37" s="15"/>
      <c r="C37" s="15"/>
      <c r="D37" s="15"/>
      <c r="E37" s="15"/>
      <c r="F37" s="15"/>
      <c r="G37" s="15"/>
    </row>
  </sheetData>
  <mergeCells count="7">
    <mergeCell ref="A5:G5"/>
    <mergeCell ref="A3:G3"/>
    <mergeCell ref="A1:G1"/>
    <mergeCell ref="A37:G37"/>
    <mergeCell ref="A32:G32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3">
      <selection activeCell="J13" sqref="J13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4.00390625" style="0" bestFit="1" customWidth="1"/>
    <col min="4" max="4" width="12.7109375" style="0" bestFit="1" customWidth="1"/>
    <col min="5" max="5" width="9.421875" style="0" bestFit="1" customWidth="1"/>
    <col min="6" max="6" width="20.8515625" style="0" bestFit="1" customWidth="1"/>
    <col min="7" max="7" width="14.42187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30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1.5" customHeight="1">
      <c r="A13" s="71">
        <v>1</v>
      </c>
      <c r="B13" s="58">
        <v>2</v>
      </c>
      <c r="C13" s="1" t="s">
        <v>179</v>
      </c>
      <c r="D13" s="58">
        <v>1995</v>
      </c>
      <c r="E13" s="58" t="s">
        <v>18</v>
      </c>
      <c r="F13" s="58" t="s">
        <v>60</v>
      </c>
      <c r="G13" s="58" t="s">
        <v>121</v>
      </c>
    </row>
    <row r="14" spans="1:7" ht="31.5" customHeight="1">
      <c r="A14" s="71">
        <v>2</v>
      </c>
      <c r="B14" s="58">
        <v>7</v>
      </c>
      <c r="C14" s="1" t="s">
        <v>184</v>
      </c>
      <c r="D14" s="58">
        <v>1995</v>
      </c>
      <c r="E14" s="58">
        <v>1</v>
      </c>
      <c r="F14" s="58" t="s">
        <v>17</v>
      </c>
      <c r="G14" s="58" t="s">
        <v>99</v>
      </c>
    </row>
    <row r="15" spans="1:7" ht="31.5" customHeight="1">
      <c r="A15" s="71">
        <v>3</v>
      </c>
      <c r="B15" s="58">
        <v>5</v>
      </c>
      <c r="C15" s="1" t="s">
        <v>182</v>
      </c>
      <c r="D15" s="58">
        <v>1994</v>
      </c>
      <c r="E15" s="58">
        <v>1</v>
      </c>
      <c r="F15" s="58" t="s">
        <v>17</v>
      </c>
      <c r="G15" s="58" t="s">
        <v>99</v>
      </c>
    </row>
    <row r="16" spans="1:7" ht="31.5" customHeight="1">
      <c r="A16" s="71">
        <v>3</v>
      </c>
      <c r="B16" s="58">
        <v>9</v>
      </c>
      <c r="C16" s="1" t="s">
        <v>186</v>
      </c>
      <c r="D16" s="58">
        <v>1995</v>
      </c>
      <c r="E16" s="58" t="s">
        <v>18</v>
      </c>
      <c r="F16" s="58" t="s">
        <v>60</v>
      </c>
      <c r="G16" s="58" t="s">
        <v>122</v>
      </c>
    </row>
    <row r="17" spans="1:7" ht="31.5" customHeight="1">
      <c r="A17" s="71">
        <v>5</v>
      </c>
      <c r="B17" s="58">
        <v>6</v>
      </c>
      <c r="C17" s="1" t="s">
        <v>183</v>
      </c>
      <c r="D17" s="58">
        <v>1996</v>
      </c>
      <c r="E17" s="58">
        <v>1</v>
      </c>
      <c r="F17" s="58" t="s">
        <v>62</v>
      </c>
      <c r="G17" s="58" t="s">
        <v>176</v>
      </c>
    </row>
    <row r="18" spans="1:7" ht="31.5" customHeight="1">
      <c r="A18" s="71">
        <v>6</v>
      </c>
      <c r="B18" s="58">
        <v>12</v>
      </c>
      <c r="C18" s="1" t="s">
        <v>189</v>
      </c>
      <c r="D18" s="58">
        <v>1994</v>
      </c>
      <c r="E18" s="58" t="s">
        <v>18</v>
      </c>
      <c r="F18" s="58" t="s">
        <v>17</v>
      </c>
      <c r="G18" s="58" t="s">
        <v>119</v>
      </c>
    </row>
    <row r="19" spans="1:7" ht="31.5" customHeight="1">
      <c r="A19" s="71">
        <v>7</v>
      </c>
      <c r="B19" s="58">
        <v>3</v>
      </c>
      <c r="C19" s="1" t="s">
        <v>180</v>
      </c>
      <c r="D19" s="58">
        <v>1994</v>
      </c>
      <c r="E19" s="58" t="s">
        <v>18</v>
      </c>
      <c r="F19" s="58" t="s">
        <v>60</v>
      </c>
      <c r="G19" s="58" t="s">
        <v>120</v>
      </c>
    </row>
    <row r="20" spans="1:7" ht="31.5" customHeight="1">
      <c r="A20" s="71">
        <v>8</v>
      </c>
      <c r="B20" s="58">
        <v>1</v>
      </c>
      <c r="C20" s="1" t="s">
        <v>178</v>
      </c>
      <c r="D20" s="58">
        <v>1995</v>
      </c>
      <c r="E20" s="58" t="s">
        <v>18</v>
      </c>
      <c r="F20" s="58" t="s">
        <v>17</v>
      </c>
      <c r="G20" s="58" t="s">
        <v>124</v>
      </c>
    </row>
    <row r="21" spans="1:7" ht="31.5" customHeight="1">
      <c r="A21" s="71">
        <v>9</v>
      </c>
      <c r="B21" s="58">
        <v>11</v>
      </c>
      <c r="C21" s="1" t="s">
        <v>188</v>
      </c>
      <c r="D21" s="58">
        <v>1994</v>
      </c>
      <c r="E21" s="58">
        <v>1</v>
      </c>
      <c r="F21" s="58" t="s">
        <v>60</v>
      </c>
      <c r="G21" s="58" t="s">
        <v>177</v>
      </c>
    </row>
    <row r="22" spans="1:7" ht="31.5" customHeight="1">
      <c r="A22" s="71">
        <v>10</v>
      </c>
      <c r="B22" s="58">
        <v>10</v>
      </c>
      <c r="C22" s="1" t="s">
        <v>187</v>
      </c>
      <c r="D22" s="58">
        <v>1996</v>
      </c>
      <c r="E22" s="58">
        <v>1</v>
      </c>
      <c r="F22" s="58" t="s">
        <v>60</v>
      </c>
      <c r="G22" s="58" t="s">
        <v>86</v>
      </c>
    </row>
    <row r="23" spans="1:7" ht="31.5" customHeight="1">
      <c r="A23" s="80" t="s">
        <v>39</v>
      </c>
      <c r="B23" s="58">
        <v>4</v>
      </c>
      <c r="C23" s="1" t="s">
        <v>181</v>
      </c>
      <c r="D23" s="58">
        <v>1995</v>
      </c>
      <c r="E23" s="58">
        <v>1</v>
      </c>
      <c r="F23" s="58" t="s">
        <v>60</v>
      </c>
      <c r="G23" s="58" t="s">
        <v>100</v>
      </c>
    </row>
    <row r="24" spans="1:7" ht="31.5" customHeight="1">
      <c r="A24" s="80" t="s">
        <v>39</v>
      </c>
      <c r="B24" s="58">
        <v>8</v>
      </c>
      <c r="C24" s="1" t="s">
        <v>185</v>
      </c>
      <c r="D24" s="58">
        <v>1996</v>
      </c>
      <c r="E24" s="58">
        <v>1</v>
      </c>
      <c r="F24" s="58" t="s">
        <v>60</v>
      </c>
      <c r="G24" s="58" t="s">
        <v>100</v>
      </c>
    </row>
    <row r="25" spans="1:7" ht="12.75">
      <c r="A25" s="57"/>
      <c r="B25" s="57"/>
      <c r="C25" s="57"/>
      <c r="D25" s="57"/>
      <c r="E25" s="57"/>
      <c r="F25" s="57"/>
      <c r="G25" s="57"/>
    </row>
    <row r="26" spans="1:7" ht="12.75">
      <c r="A26" s="57"/>
      <c r="B26" s="57"/>
      <c r="C26" s="57"/>
      <c r="D26" s="57"/>
      <c r="E26" s="57"/>
      <c r="F26" s="57"/>
      <c r="G26" s="57"/>
    </row>
    <row r="27" spans="1:7" ht="12.75">
      <c r="A27" s="57"/>
      <c r="B27" s="57"/>
      <c r="C27" s="57"/>
      <c r="D27" s="57"/>
      <c r="E27" s="57"/>
      <c r="F27" s="57"/>
      <c r="G27" s="57"/>
    </row>
    <row r="28" spans="1:10" ht="12.75">
      <c r="A28" s="57"/>
      <c r="B28" s="57"/>
      <c r="C28" s="57"/>
      <c r="D28" s="57"/>
      <c r="E28" s="57"/>
      <c r="F28" s="57"/>
      <c r="G28" s="57"/>
      <c r="J28" s="79"/>
    </row>
    <row r="29" spans="1:7" ht="12.75">
      <c r="A29" s="57"/>
      <c r="B29" s="57"/>
      <c r="C29" s="57"/>
      <c r="D29" s="57"/>
      <c r="E29" s="57"/>
      <c r="F29" s="57"/>
      <c r="G29" s="57"/>
    </row>
    <row r="30" spans="1:7" ht="12.75">
      <c r="A30" s="57"/>
      <c r="B30" s="57"/>
      <c r="C30" s="57"/>
      <c r="D30" s="57"/>
      <c r="E30" s="57"/>
      <c r="F30" s="57"/>
      <c r="G30" s="57"/>
    </row>
    <row r="31" spans="1:7" ht="15">
      <c r="A31" s="14" t="s">
        <v>92</v>
      </c>
      <c r="B31" s="77"/>
      <c r="C31" s="77"/>
      <c r="D31" s="77"/>
      <c r="E31" s="77"/>
      <c r="F31" s="77"/>
      <c r="G31" s="7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5">
      <c r="A36" s="15" t="s">
        <v>93</v>
      </c>
      <c r="B36" s="15"/>
      <c r="C36" s="15"/>
      <c r="D36" s="15"/>
      <c r="E36" s="15"/>
      <c r="F36" s="15"/>
      <c r="G36" s="15"/>
    </row>
  </sheetData>
  <mergeCells count="7">
    <mergeCell ref="A5:G5"/>
    <mergeCell ref="A3:G3"/>
    <mergeCell ref="A1:G1"/>
    <mergeCell ref="A36:G36"/>
    <mergeCell ref="A31:G31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8">
      <selection activeCell="I19" sqref="I19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4.00390625" style="0" bestFit="1" customWidth="1"/>
    <col min="4" max="4" width="12.7109375" style="0" bestFit="1" customWidth="1"/>
    <col min="5" max="5" width="9.421875" style="0" bestFit="1" customWidth="1"/>
    <col min="6" max="6" width="20.8515625" style="0" bestFit="1" customWidth="1"/>
    <col min="7" max="7" width="14.42187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31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1.5" customHeight="1">
      <c r="A13" s="71">
        <v>1</v>
      </c>
      <c r="B13" s="58">
        <v>13</v>
      </c>
      <c r="C13" s="1" t="s">
        <v>71</v>
      </c>
      <c r="D13" s="58">
        <v>1995</v>
      </c>
      <c r="E13" s="58" t="s">
        <v>18</v>
      </c>
      <c r="F13" s="58" t="s">
        <v>17</v>
      </c>
      <c r="G13" s="58" t="s">
        <v>125</v>
      </c>
    </row>
    <row r="14" spans="1:7" ht="31.5" customHeight="1">
      <c r="A14" s="71">
        <v>2</v>
      </c>
      <c r="B14" s="58">
        <v>4</v>
      </c>
      <c r="C14" s="1" t="s">
        <v>193</v>
      </c>
      <c r="D14" s="58">
        <v>1996</v>
      </c>
      <c r="E14" s="58">
        <v>1</v>
      </c>
      <c r="F14" s="58" t="s">
        <v>17</v>
      </c>
      <c r="G14" s="58" t="s">
        <v>119</v>
      </c>
    </row>
    <row r="15" spans="1:7" ht="31.5" customHeight="1">
      <c r="A15" s="71">
        <v>3</v>
      </c>
      <c r="B15" s="58">
        <v>1</v>
      </c>
      <c r="C15" s="1" t="s">
        <v>190</v>
      </c>
      <c r="D15" s="58">
        <v>1994</v>
      </c>
      <c r="E15" s="58" t="s">
        <v>18</v>
      </c>
      <c r="F15" s="58" t="s">
        <v>17</v>
      </c>
      <c r="G15" s="58" t="s">
        <v>119</v>
      </c>
    </row>
    <row r="16" spans="1:7" ht="31.5" customHeight="1">
      <c r="A16" s="71">
        <v>3</v>
      </c>
      <c r="B16" s="58">
        <v>10</v>
      </c>
      <c r="C16" s="1" t="s">
        <v>199</v>
      </c>
      <c r="D16" s="58">
        <v>1995</v>
      </c>
      <c r="E16" s="58" t="s">
        <v>18</v>
      </c>
      <c r="F16" s="58" t="s">
        <v>17</v>
      </c>
      <c r="G16" s="58" t="s">
        <v>124</v>
      </c>
    </row>
    <row r="17" spans="1:7" ht="31.5" customHeight="1">
      <c r="A17" s="71">
        <v>5</v>
      </c>
      <c r="B17" s="58">
        <v>6</v>
      </c>
      <c r="C17" s="1" t="s">
        <v>195</v>
      </c>
      <c r="D17" s="58">
        <v>1994</v>
      </c>
      <c r="E17" s="58">
        <v>3</v>
      </c>
      <c r="F17" s="58" t="s">
        <v>17</v>
      </c>
      <c r="G17" s="58" t="s">
        <v>131</v>
      </c>
    </row>
    <row r="18" spans="1:7" ht="31.5" customHeight="1">
      <c r="A18" s="71">
        <v>6</v>
      </c>
      <c r="B18" s="58">
        <v>7</v>
      </c>
      <c r="C18" s="1" t="s">
        <v>196</v>
      </c>
      <c r="D18" s="58">
        <v>1995</v>
      </c>
      <c r="E18" s="58">
        <v>1</v>
      </c>
      <c r="F18" s="58" t="s">
        <v>60</v>
      </c>
      <c r="G18" s="58" t="s">
        <v>129</v>
      </c>
    </row>
    <row r="19" spans="1:7" ht="31.5" customHeight="1">
      <c r="A19" s="80" t="s">
        <v>37</v>
      </c>
      <c r="B19" s="83">
        <v>8</v>
      </c>
      <c r="C19" s="84" t="s">
        <v>197</v>
      </c>
      <c r="D19" s="83">
        <v>1995</v>
      </c>
      <c r="E19" s="83">
        <v>2</v>
      </c>
      <c r="F19" s="83" t="s">
        <v>17</v>
      </c>
      <c r="G19" s="83" t="s">
        <v>157</v>
      </c>
    </row>
    <row r="20" spans="1:7" ht="25.5">
      <c r="A20" s="80" t="s">
        <v>37</v>
      </c>
      <c r="B20" s="58">
        <v>9</v>
      </c>
      <c r="C20" s="1" t="s">
        <v>198</v>
      </c>
      <c r="D20" s="58">
        <v>1994</v>
      </c>
      <c r="E20" s="58" t="s">
        <v>18</v>
      </c>
      <c r="F20" s="58" t="s">
        <v>60</v>
      </c>
      <c r="G20" s="58" t="s">
        <v>128</v>
      </c>
    </row>
    <row r="21" spans="1:7" ht="31.5" customHeight="1">
      <c r="A21" s="71">
        <v>9</v>
      </c>
      <c r="B21" s="58">
        <v>3</v>
      </c>
      <c r="C21" s="1" t="s">
        <v>192</v>
      </c>
      <c r="D21" s="58">
        <v>1995</v>
      </c>
      <c r="E21" s="58" t="s">
        <v>18</v>
      </c>
      <c r="F21" s="58" t="s">
        <v>84</v>
      </c>
      <c r="G21" s="58" t="s">
        <v>126</v>
      </c>
    </row>
    <row r="22" spans="1:7" ht="31.5" customHeight="1">
      <c r="A22" s="71">
        <v>10</v>
      </c>
      <c r="B22" s="58">
        <v>5</v>
      </c>
      <c r="C22" s="1" t="s">
        <v>194</v>
      </c>
      <c r="D22" s="58">
        <v>1994</v>
      </c>
      <c r="E22" s="58">
        <v>1</v>
      </c>
      <c r="F22" s="58" t="s">
        <v>62</v>
      </c>
      <c r="G22" s="58" t="s">
        <v>104</v>
      </c>
    </row>
    <row r="23" spans="1:7" ht="31.5" customHeight="1">
      <c r="A23" s="80" t="s">
        <v>38</v>
      </c>
      <c r="B23" s="58">
        <v>2</v>
      </c>
      <c r="C23" s="1" t="s">
        <v>191</v>
      </c>
      <c r="D23" s="58">
        <v>1995</v>
      </c>
      <c r="E23" s="58">
        <v>1</v>
      </c>
      <c r="F23" s="58" t="s">
        <v>60</v>
      </c>
      <c r="G23" s="58" t="s">
        <v>128</v>
      </c>
    </row>
    <row r="24" spans="1:7" ht="31.5" customHeight="1">
      <c r="A24" s="80" t="s">
        <v>38</v>
      </c>
      <c r="B24" s="58">
        <v>11</v>
      </c>
      <c r="C24" s="1" t="s">
        <v>200</v>
      </c>
      <c r="D24" s="58">
        <v>1994</v>
      </c>
      <c r="E24" s="58">
        <v>1</v>
      </c>
      <c r="F24" s="58" t="s">
        <v>60</v>
      </c>
      <c r="G24" s="58" t="s">
        <v>177</v>
      </c>
    </row>
    <row r="25" spans="1:7" ht="31.5" customHeight="1">
      <c r="A25" s="80" t="s">
        <v>38</v>
      </c>
      <c r="B25" s="58">
        <v>12</v>
      </c>
      <c r="C25" s="1" t="s">
        <v>201</v>
      </c>
      <c r="D25" s="58">
        <v>1995</v>
      </c>
      <c r="E25" s="58">
        <v>1</v>
      </c>
      <c r="F25" s="58" t="s">
        <v>62</v>
      </c>
      <c r="G25" s="58" t="s">
        <v>104</v>
      </c>
    </row>
    <row r="26" spans="1:10" ht="12.75">
      <c r="A26" s="57"/>
      <c r="B26" s="57"/>
      <c r="C26" s="57"/>
      <c r="D26" s="57"/>
      <c r="E26" s="57"/>
      <c r="F26" s="57"/>
      <c r="G26" s="57"/>
      <c r="J26" s="79"/>
    </row>
    <row r="27" spans="1:7" ht="12.75">
      <c r="A27" s="57"/>
      <c r="B27" s="57"/>
      <c r="C27" s="57"/>
      <c r="D27" s="57"/>
      <c r="E27" s="57"/>
      <c r="F27" s="57"/>
      <c r="G27" s="57"/>
    </row>
    <row r="28" spans="1:7" ht="12.75">
      <c r="A28" s="57"/>
      <c r="B28" s="57"/>
      <c r="C28" s="57"/>
      <c r="D28" s="57"/>
      <c r="E28" s="57"/>
      <c r="F28" s="57"/>
      <c r="G28" s="57"/>
    </row>
    <row r="29" spans="1:7" ht="12.75">
      <c r="A29" s="57"/>
      <c r="B29" s="57"/>
      <c r="C29" s="57"/>
      <c r="D29" s="57"/>
      <c r="E29" s="57"/>
      <c r="F29" s="57"/>
      <c r="G29" s="57"/>
    </row>
    <row r="30" spans="1:7" ht="15">
      <c r="A30" s="14" t="s">
        <v>92</v>
      </c>
      <c r="B30" s="77"/>
      <c r="C30" s="77"/>
      <c r="D30" s="77"/>
      <c r="E30" s="77"/>
      <c r="F30" s="77"/>
      <c r="G30" s="7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5">
      <c r="A35" s="15" t="s">
        <v>93</v>
      </c>
      <c r="B35" s="15"/>
      <c r="C35" s="15"/>
      <c r="D35" s="15"/>
      <c r="E35" s="15"/>
      <c r="F35" s="15"/>
      <c r="G35" s="15"/>
    </row>
  </sheetData>
  <mergeCells count="7">
    <mergeCell ref="A5:G5"/>
    <mergeCell ref="A3:G3"/>
    <mergeCell ref="A1:G1"/>
    <mergeCell ref="A35:G35"/>
    <mergeCell ref="A30:G30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7">
      <selection activeCell="L14" sqref="L14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1.00390625" style="0" bestFit="1" customWidth="1"/>
    <col min="4" max="4" width="12.7109375" style="0" bestFit="1" customWidth="1"/>
    <col min="5" max="5" width="9.421875" style="0" bestFit="1" customWidth="1"/>
    <col min="6" max="6" width="20.8515625" style="0" bestFit="1" customWidth="1"/>
    <col min="7" max="7" width="18.281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32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41.25" customHeight="1">
      <c r="A13" s="71">
        <v>1</v>
      </c>
      <c r="B13" s="58">
        <v>4</v>
      </c>
      <c r="C13" s="1" t="s">
        <v>72</v>
      </c>
      <c r="D13" s="58">
        <v>1995</v>
      </c>
      <c r="E13" s="58" t="s">
        <v>18</v>
      </c>
      <c r="F13" s="58" t="s">
        <v>60</v>
      </c>
      <c r="G13" s="58" t="s">
        <v>121</v>
      </c>
    </row>
    <row r="14" spans="1:7" ht="41.25" customHeight="1">
      <c r="A14" s="71">
        <v>2</v>
      </c>
      <c r="B14" s="58">
        <v>6</v>
      </c>
      <c r="C14" s="1" t="s">
        <v>207</v>
      </c>
      <c r="D14" s="58">
        <v>1994</v>
      </c>
      <c r="E14" s="58" t="s">
        <v>18</v>
      </c>
      <c r="F14" s="58" t="s">
        <v>84</v>
      </c>
      <c r="G14" s="58" t="s">
        <v>206</v>
      </c>
    </row>
    <row r="15" spans="1:7" ht="41.25" customHeight="1">
      <c r="A15" s="71">
        <v>3</v>
      </c>
      <c r="B15" s="58">
        <v>1</v>
      </c>
      <c r="C15" s="1" t="s">
        <v>208</v>
      </c>
      <c r="D15" s="58">
        <v>1994</v>
      </c>
      <c r="E15" s="58">
        <v>1</v>
      </c>
      <c r="F15" s="58" t="s">
        <v>62</v>
      </c>
      <c r="G15" s="58" t="s">
        <v>204</v>
      </c>
    </row>
    <row r="16" spans="1:7" ht="41.25" customHeight="1">
      <c r="A16" s="71">
        <v>3</v>
      </c>
      <c r="B16" s="58">
        <v>3</v>
      </c>
      <c r="C16" s="1" t="s">
        <v>209</v>
      </c>
      <c r="D16" s="58">
        <v>1995</v>
      </c>
      <c r="E16" s="58">
        <v>1</v>
      </c>
      <c r="F16" s="58" t="s">
        <v>17</v>
      </c>
      <c r="G16" s="58" t="s">
        <v>124</v>
      </c>
    </row>
    <row r="17" spans="1:7" ht="41.25" customHeight="1">
      <c r="A17" s="71">
        <v>5</v>
      </c>
      <c r="B17" s="58">
        <v>5</v>
      </c>
      <c r="C17" s="1" t="s">
        <v>210</v>
      </c>
      <c r="D17" s="58">
        <v>1994</v>
      </c>
      <c r="E17" s="58" t="s">
        <v>18</v>
      </c>
      <c r="F17" s="58" t="s">
        <v>17</v>
      </c>
      <c r="G17" s="58" t="s">
        <v>119</v>
      </c>
    </row>
    <row r="18" spans="1:7" ht="41.25" customHeight="1">
      <c r="A18" s="71">
        <v>6</v>
      </c>
      <c r="B18" s="58">
        <v>2</v>
      </c>
      <c r="C18" s="1" t="s">
        <v>211</v>
      </c>
      <c r="D18" s="58">
        <v>1995</v>
      </c>
      <c r="E18" s="58">
        <v>1</v>
      </c>
      <c r="F18" s="58" t="s">
        <v>60</v>
      </c>
      <c r="G18" s="58" t="s">
        <v>205</v>
      </c>
    </row>
    <row r="19" spans="1:10" ht="12.75">
      <c r="A19" s="57"/>
      <c r="B19" s="57"/>
      <c r="C19" s="57"/>
      <c r="D19" s="57"/>
      <c r="E19" s="57"/>
      <c r="F19" s="57"/>
      <c r="G19" s="57"/>
      <c r="J19" s="79"/>
    </row>
    <row r="20" spans="1:7" ht="12.75">
      <c r="A20" s="57"/>
      <c r="B20" s="57"/>
      <c r="C20" s="57"/>
      <c r="D20" s="57"/>
      <c r="E20" s="57"/>
      <c r="F20" s="57"/>
      <c r="G20" s="57"/>
    </row>
    <row r="21" spans="1:7" ht="12.75">
      <c r="A21" s="57"/>
      <c r="B21" s="57"/>
      <c r="C21" s="57"/>
      <c r="D21" s="57"/>
      <c r="E21" s="57"/>
      <c r="F21" s="57"/>
      <c r="G21" s="57"/>
    </row>
    <row r="22" spans="1:7" ht="12.75">
      <c r="A22" s="57"/>
      <c r="B22" s="57"/>
      <c r="C22" s="57"/>
      <c r="D22" s="57"/>
      <c r="E22" s="57"/>
      <c r="F22" s="57"/>
      <c r="G22" s="57"/>
    </row>
    <row r="23" spans="1:7" ht="12.75">
      <c r="A23" s="57"/>
      <c r="B23" s="57"/>
      <c r="C23" s="57"/>
      <c r="D23" s="57"/>
      <c r="E23" s="57"/>
      <c r="F23" s="57"/>
      <c r="G23" s="57"/>
    </row>
    <row r="24" spans="1:7" ht="12.75">
      <c r="A24" s="57"/>
      <c r="B24" s="57"/>
      <c r="C24" s="57"/>
      <c r="D24" s="57"/>
      <c r="E24" s="57"/>
      <c r="F24" s="57"/>
      <c r="G24" s="57"/>
    </row>
    <row r="25" spans="1:7" ht="15">
      <c r="A25" s="14" t="s">
        <v>92</v>
      </c>
      <c r="B25" s="77"/>
      <c r="C25" s="77"/>
      <c r="D25" s="77"/>
      <c r="E25" s="77"/>
      <c r="F25" s="77"/>
      <c r="G25" s="7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5">
      <c r="A30" s="15" t="s">
        <v>93</v>
      </c>
      <c r="B30" s="15"/>
      <c r="C30" s="15"/>
      <c r="D30" s="15"/>
      <c r="E30" s="15"/>
      <c r="F30" s="15"/>
      <c r="G30" s="15"/>
    </row>
  </sheetData>
  <mergeCells count="7">
    <mergeCell ref="A5:G5"/>
    <mergeCell ref="A3:G3"/>
    <mergeCell ref="A1:G1"/>
    <mergeCell ref="A30:G30"/>
    <mergeCell ref="A25:G25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27"/>
  <sheetViews>
    <sheetView zoomScalePageLayoutView="0" workbookViewId="0" topLeftCell="A1">
      <selection activeCell="A6" sqref="A6:X6"/>
    </sheetView>
  </sheetViews>
  <sheetFormatPr defaultColWidth="9.140625" defaultRowHeight="12.75"/>
  <cols>
    <col min="1" max="1" width="3.00390625" style="0" bestFit="1" customWidth="1"/>
    <col min="2" max="2" width="18.140625" style="0" customWidth="1"/>
    <col min="3" max="3" width="11.140625" style="0" customWidth="1"/>
    <col min="4" max="4" width="5.28125" style="0" bestFit="1" customWidth="1"/>
    <col min="5" max="5" width="7.8515625" style="0" bestFit="1" customWidth="1"/>
    <col min="6" max="10" width="2.421875" style="0" customWidth="1"/>
    <col min="11" max="11" width="3.57421875" style="0" bestFit="1" customWidth="1"/>
    <col min="12" max="19" width="2.421875" style="0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4.1406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9" spans="1:24" ht="12.75">
      <c r="A9" s="33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2.5" customHeight="1">
      <c r="A11" s="34" t="s">
        <v>1</v>
      </c>
      <c r="B11" s="34" t="s">
        <v>2</v>
      </c>
      <c r="C11" s="34" t="s">
        <v>3</v>
      </c>
      <c r="D11" s="34" t="s">
        <v>9</v>
      </c>
      <c r="E11" s="34" t="s">
        <v>10</v>
      </c>
      <c r="F11" s="29">
        <v>1</v>
      </c>
      <c r="G11" s="30"/>
      <c r="H11" s="29">
        <v>2</v>
      </c>
      <c r="I11" s="30"/>
      <c r="J11" s="29">
        <v>3</v>
      </c>
      <c r="K11" s="30"/>
      <c r="L11" s="29">
        <v>4</v>
      </c>
      <c r="M11" s="30"/>
      <c r="N11" s="29">
        <v>5</v>
      </c>
      <c r="O11" s="30"/>
      <c r="P11" s="29">
        <v>6</v>
      </c>
      <c r="Q11" s="30"/>
      <c r="R11" s="29" t="s">
        <v>4</v>
      </c>
      <c r="S11" s="30"/>
      <c r="T11" s="29" t="s">
        <v>5</v>
      </c>
      <c r="U11" s="30"/>
      <c r="V11" s="27" t="s">
        <v>11</v>
      </c>
      <c r="W11" s="27" t="s">
        <v>6</v>
      </c>
      <c r="X11" s="27" t="s">
        <v>7</v>
      </c>
    </row>
    <row r="12" spans="1:24" ht="22.5" customHeight="1">
      <c r="A12" s="35"/>
      <c r="B12" s="35"/>
      <c r="C12" s="35"/>
      <c r="D12" s="35"/>
      <c r="E12" s="35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28"/>
      <c r="W12" s="28"/>
      <c r="X12" s="28"/>
    </row>
    <row r="13" spans="1:24" ht="12.75">
      <c r="A13" s="24">
        <v>1</v>
      </c>
      <c r="B13" s="37" t="s">
        <v>16</v>
      </c>
      <c r="C13" s="26" t="s">
        <v>17</v>
      </c>
      <c r="D13" s="24">
        <v>1995</v>
      </c>
      <c r="E13" s="24" t="s">
        <v>18</v>
      </c>
      <c r="F13" s="25">
        <v>2</v>
      </c>
      <c r="G13" s="9">
        <v>1</v>
      </c>
      <c r="H13" s="25">
        <v>3</v>
      </c>
      <c r="I13" s="9">
        <v>0</v>
      </c>
      <c r="J13" s="22" t="s">
        <v>14</v>
      </c>
      <c r="K13" s="9">
        <v>0</v>
      </c>
      <c r="L13" s="25"/>
      <c r="M13" s="9"/>
      <c r="N13" s="25"/>
      <c r="O13" s="9"/>
      <c r="P13" s="25"/>
      <c r="Q13" s="9"/>
      <c r="R13" s="25"/>
      <c r="S13" s="9"/>
      <c r="T13" s="25"/>
      <c r="U13" s="9"/>
      <c r="V13" s="24"/>
      <c r="W13" s="24">
        <v>1</v>
      </c>
      <c r="X13" s="45">
        <v>1</v>
      </c>
    </row>
    <row r="14" spans="1:24" ht="12.75">
      <c r="A14" s="24"/>
      <c r="B14" s="24"/>
      <c r="C14" s="26"/>
      <c r="D14" s="24"/>
      <c r="E14" s="24"/>
      <c r="F14" s="23"/>
      <c r="G14" s="3"/>
      <c r="H14" s="23"/>
      <c r="I14" s="3"/>
      <c r="J14" s="23"/>
      <c r="K14" s="3"/>
      <c r="L14" s="23"/>
      <c r="M14" s="3"/>
      <c r="N14" s="23"/>
      <c r="O14" s="3"/>
      <c r="P14" s="23"/>
      <c r="Q14" s="3"/>
      <c r="R14" s="23"/>
      <c r="S14" s="3"/>
      <c r="T14" s="23"/>
      <c r="U14" s="3"/>
      <c r="V14" s="24"/>
      <c r="W14" s="24"/>
      <c r="X14" s="45"/>
    </row>
    <row r="15" spans="1:24" ht="12.75">
      <c r="A15" s="24">
        <v>2</v>
      </c>
      <c r="B15" s="24" t="str">
        <f>VLOOKUP(A15,ВК42кг,2,FALSE)</f>
        <v>Дьячков Александр Сергеевич</v>
      </c>
      <c r="C15" s="26" t="str">
        <f>VLOOKUP(A15,ВК42кг,5,FALSE)</f>
        <v>Курганская область</v>
      </c>
      <c r="D15" s="24">
        <f>VLOOKUP(A15,ВК42кг,3,FALSE)</f>
        <v>1996</v>
      </c>
      <c r="E15" s="24">
        <f>VLOOKUP(A15,ВК42кг,4,FALSE)</f>
        <v>1</v>
      </c>
      <c r="F15" s="25">
        <v>1</v>
      </c>
      <c r="G15" s="9">
        <v>3</v>
      </c>
      <c r="H15" s="25" t="s">
        <v>14</v>
      </c>
      <c r="I15" s="9">
        <v>0</v>
      </c>
      <c r="J15" s="25">
        <v>3</v>
      </c>
      <c r="K15" s="9">
        <v>3</v>
      </c>
      <c r="L15" s="25"/>
      <c r="M15" s="9"/>
      <c r="N15" s="25"/>
      <c r="O15" s="9"/>
      <c r="P15" s="25"/>
      <c r="Q15" s="9"/>
      <c r="R15" s="25"/>
      <c r="S15" s="9"/>
      <c r="T15" s="25"/>
      <c r="U15" s="9"/>
      <c r="V15" s="24"/>
      <c r="W15" s="24">
        <v>5.5</v>
      </c>
      <c r="X15" s="45">
        <v>3</v>
      </c>
    </row>
    <row r="16" spans="1:24" ht="12.75">
      <c r="A16" s="24"/>
      <c r="B16" s="24"/>
      <c r="C16" s="26"/>
      <c r="D16" s="24"/>
      <c r="E16" s="24"/>
      <c r="F16" s="23"/>
      <c r="G16" s="3"/>
      <c r="H16" s="23"/>
      <c r="I16" s="3"/>
      <c r="J16" s="23"/>
      <c r="K16" s="3"/>
      <c r="L16" s="23"/>
      <c r="M16" s="3"/>
      <c r="N16" s="23"/>
      <c r="O16" s="3"/>
      <c r="P16" s="23"/>
      <c r="Q16" s="3"/>
      <c r="R16" s="23"/>
      <c r="S16" s="3"/>
      <c r="T16" s="23"/>
      <c r="U16" s="3"/>
      <c r="V16" s="24"/>
      <c r="W16" s="24"/>
      <c r="X16" s="45"/>
    </row>
    <row r="17" spans="1:24" ht="12.75">
      <c r="A17" s="24">
        <v>3</v>
      </c>
      <c r="B17" s="24" t="str">
        <f>VLOOKUP(A17,ВК42кг,2,FALSE)</f>
        <v>Козлов Александр Александрович</v>
      </c>
      <c r="C17" s="26" t="str">
        <f>VLOOKUP(A17,ВК42кг,5,FALSE)</f>
        <v>Свердловская область</v>
      </c>
      <c r="D17" s="24">
        <f>VLOOKUP(A17,ВК42кг,3,FALSE)</f>
        <v>1995</v>
      </c>
      <c r="E17" s="24">
        <f>VLOOKUP(A17,ВК42кг,4,FALSE)</f>
        <v>1</v>
      </c>
      <c r="F17" s="25" t="s">
        <v>14</v>
      </c>
      <c r="G17" s="9">
        <v>0</v>
      </c>
      <c r="H17" s="25">
        <v>1</v>
      </c>
      <c r="I17" s="9">
        <v>4</v>
      </c>
      <c r="J17" s="25">
        <v>2</v>
      </c>
      <c r="K17" s="55">
        <v>2.5</v>
      </c>
      <c r="L17" s="25"/>
      <c r="M17" s="9"/>
      <c r="N17" s="25"/>
      <c r="O17" s="9"/>
      <c r="P17" s="25"/>
      <c r="Q17" s="9"/>
      <c r="R17" s="25"/>
      <c r="S17" s="9"/>
      <c r="T17" s="25"/>
      <c r="U17" s="9"/>
      <c r="V17" s="24"/>
      <c r="W17" s="24">
        <v>7</v>
      </c>
      <c r="X17" s="45">
        <v>2</v>
      </c>
    </row>
    <row r="18" spans="1:24" ht="12.75">
      <c r="A18" s="24"/>
      <c r="B18" s="24"/>
      <c r="C18" s="26"/>
      <c r="D18" s="24"/>
      <c r="E18" s="24"/>
      <c r="F18" s="23"/>
      <c r="G18" s="3"/>
      <c r="H18" s="23"/>
      <c r="I18" s="3"/>
      <c r="J18" s="23"/>
      <c r="K18" s="3"/>
      <c r="L18" s="23"/>
      <c r="M18" s="3"/>
      <c r="N18" s="23"/>
      <c r="O18" s="3"/>
      <c r="P18" s="23"/>
      <c r="Q18" s="3"/>
      <c r="R18" s="23"/>
      <c r="S18" s="3"/>
      <c r="T18" s="23"/>
      <c r="U18" s="3"/>
      <c r="V18" s="24"/>
      <c r="W18" s="24"/>
      <c r="X18" s="45"/>
    </row>
    <row r="19" spans="1:24" ht="12.75">
      <c r="A19" s="36"/>
      <c r="B19" s="36"/>
      <c r="C19" s="36"/>
      <c r="D19" s="36"/>
      <c r="E19" s="36"/>
      <c r="F19" s="36"/>
      <c r="G19" s="8"/>
      <c r="H19" s="36"/>
      <c r="I19" s="8"/>
      <c r="J19" s="36"/>
      <c r="K19" s="8"/>
      <c r="L19" s="36"/>
      <c r="M19" s="8"/>
      <c r="N19" s="36"/>
      <c r="O19" s="8"/>
      <c r="P19" s="36"/>
      <c r="Q19" s="8"/>
      <c r="R19" s="36"/>
      <c r="S19" s="8"/>
      <c r="T19" s="36"/>
      <c r="U19" s="8"/>
      <c r="V19" s="36"/>
      <c r="W19" s="36"/>
      <c r="X19" s="36"/>
    </row>
    <row r="20" spans="1:24" ht="12.75">
      <c r="A20" s="36"/>
      <c r="B20" s="36"/>
      <c r="C20" s="36"/>
      <c r="D20" s="36"/>
      <c r="E20" s="36"/>
      <c r="F20" s="36"/>
      <c r="G20" s="8"/>
      <c r="H20" s="36"/>
      <c r="I20" s="8"/>
      <c r="J20" s="36"/>
      <c r="K20" s="8"/>
      <c r="L20" s="36"/>
      <c r="M20" s="8"/>
      <c r="N20" s="36"/>
      <c r="O20" s="8"/>
      <c r="P20" s="36"/>
      <c r="Q20" s="8"/>
      <c r="R20" s="36"/>
      <c r="S20" s="8"/>
      <c r="T20" s="36"/>
      <c r="U20" s="8"/>
      <c r="V20" s="36"/>
      <c r="W20" s="36"/>
      <c r="X20" s="36"/>
    </row>
    <row r="21" spans="1:24" ht="12.75">
      <c r="A21" s="36"/>
      <c r="B21" s="36"/>
      <c r="C21" s="36"/>
      <c r="D21" s="36"/>
      <c r="E21" s="36"/>
      <c r="F21" s="36"/>
      <c r="G21" s="8"/>
      <c r="H21" s="36"/>
      <c r="I21" s="8"/>
      <c r="J21" s="36"/>
      <c r="K21" s="8"/>
      <c r="L21" s="36"/>
      <c r="M21" s="8"/>
      <c r="N21" s="36"/>
      <c r="O21" s="8"/>
      <c r="P21" s="36"/>
      <c r="Q21" s="8"/>
      <c r="R21" s="36"/>
      <c r="S21" s="8"/>
      <c r="T21" s="36"/>
      <c r="U21" s="8"/>
      <c r="V21" s="36"/>
      <c r="W21" s="36"/>
      <c r="X21" s="36"/>
    </row>
    <row r="22" spans="1:24" ht="12.75">
      <c r="A22" s="36"/>
      <c r="B22" s="36"/>
      <c r="C22" s="36"/>
      <c r="D22" s="36"/>
      <c r="E22" s="36"/>
      <c r="F22" s="36"/>
      <c r="G22" s="8"/>
      <c r="H22" s="36"/>
      <c r="I22" s="8"/>
      <c r="J22" s="36"/>
      <c r="K22" s="8"/>
      <c r="L22" s="36"/>
      <c r="M22" s="8"/>
      <c r="N22" s="36"/>
      <c r="O22" s="8"/>
      <c r="P22" s="36"/>
      <c r="Q22" s="8"/>
      <c r="R22" s="36"/>
      <c r="S22" s="8"/>
      <c r="T22" s="36"/>
      <c r="U22" s="8"/>
      <c r="V22" s="36"/>
      <c r="W22" s="36"/>
      <c r="X22" s="36"/>
    </row>
    <row r="23" spans="1:24" ht="15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">
      <c r="A27" s="14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sheetProtection/>
  <mergeCells count="103">
    <mergeCell ref="A27:X27"/>
    <mergeCell ref="A1:X1"/>
    <mergeCell ref="A6:X6"/>
    <mergeCell ref="A5:X5"/>
    <mergeCell ref="A3:X3"/>
    <mergeCell ref="J21:J22"/>
    <mergeCell ref="R19:R20"/>
    <mergeCell ref="L21:L22"/>
    <mergeCell ref="N21:N22"/>
    <mergeCell ref="P21:P22"/>
    <mergeCell ref="L15:L16"/>
    <mergeCell ref="R21:R22"/>
    <mergeCell ref="N19:N20"/>
    <mergeCell ref="P19:P20"/>
    <mergeCell ref="L17:L18"/>
    <mergeCell ref="N17:N18"/>
    <mergeCell ref="P17:P18"/>
    <mergeCell ref="R17:R18"/>
    <mergeCell ref="X17:X18"/>
    <mergeCell ref="T19:T20"/>
    <mergeCell ref="V19:V20"/>
    <mergeCell ref="W15:W16"/>
    <mergeCell ref="X15:X16"/>
    <mergeCell ref="T17:T18"/>
    <mergeCell ref="V17:V18"/>
    <mergeCell ref="W17:W18"/>
    <mergeCell ref="V15:V16"/>
    <mergeCell ref="W13:W14"/>
    <mergeCell ref="N13:N14"/>
    <mergeCell ref="P13:P14"/>
    <mergeCell ref="R13:R14"/>
    <mergeCell ref="T13:T14"/>
    <mergeCell ref="N15:N16"/>
    <mergeCell ref="P15:P16"/>
    <mergeCell ref="R15:R16"/>
    <mergeCell ref="T15:T16"/>
    <mergeCell ref="X13:X14"/>
    <mergeCell ref="A15:A16"/>
    <mergeCell ref="B15:B16"/>
    <mergeCell ref="C15:C16"/>
    <mergeCell ref="D15:D16"/>
    <mergeCell ref="E15:E16"/>
    <mergeCell ref="F15:F16"/>
    <mergeCell ref="H15:H16"/>
    <mergeCell ref="J15:J16"/>
    <mergeCell ref="L13:L14"/>
    <mergeCell ref="V13:V14"/>
    <mergeCell ref="W11:W12"/>
    <mergeCell ref="X11:X12"/>
    <mergeCell ref="A13:A14"/>
    <mergeCell ref="B13:B14"/>
    <mergeCell ref="C13:C14"/>
    <mergeCell ref="D13:D14"/>
    <mergeCell ref="E13:E14"/>
    <mergeCell ref="F13:F14"/>
    <mergeCell ref="H13:H14"/>
    <mergeCell ref="A9:X10"/>
    <mergeCell ref="A11:A12"/>
    <mergeCell ref="B11:B12"/>
    <mergeCell ref="C11:C12"/>
    <mergeCell ref="D11:D12"/>
    <mergeCell ref="E11:E12"/>
    <mergeCell ref="F11:G12"/>
    <mergeCell ref="H11:I12"/>
    <mergeCell ref="L11:M12"/>
    <mergeCell ref="N11:O12"/>
    <mergeCell ref="E17:E18"/>
    <mergeCell ref="F17:F18"/>
    <mergeCell ref="H17:H18"/>
    <mergeCell ref="V11:V12"/>
    <mergeCell ref="J17:J18"/>
    <mergeCell ref="J13:J14"/>
    <mergeCell ref="P11:Q12"/>
    <mergeCell ref="R11:S12"/>
    <mergeCell ref="T11:U12"/>
    <mergeCell ref="J11:K12"/>
    <mergeCell ref="A17:A18"/>
    <mergeCell ref="B17:B18"/>
    <mergeCell ref="C17:C18"/>
    <mergeCell ref="D17:D18"/>
    <mergeCell ref="F19:F20"/>
    <mergeCell ref="H19:H20"/>
    <mergeCell ref="J19:J20"/>
    <mergeCell ref="L19:L20"/>
    <mergeCell ref="B19:B20"/>
    <mergeCell ref="C19:C20"/>
    <mergeCell ref="D19:D20"/>
    <mergeCell ref="E19:E20"/>
    <mergeCell ref="W19:W20"/>
    <mergeCell ref="X19:X20"/>
    <mergeCell ref="A21:A22"/>
    <mergeCell ref="B21:B22"/>
    <mergeCell ref="C21:C22"/>
    <mergeCell ref="D21:D22"/>
    <mergeCell ref="E21:E22"/>
    <mergeCell ref="F21:F22"/>
    <mergeCell ref="H21:H22"/>
    <mergeCell ref="A19:A20"/>
    <mergeCell ref="A23:X23"/>
    <mergeCell ref="T21:T22"/>
    <mergeCell ref="V21:V22"/>
    <mergeCell ref="W21:W22"/>
    <mergeCell ref="X21:X2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M13" sqref="M13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0.7109375" style="0" bestFit="1" customWidth="1"/>
    <col min="4" max="4" width="12.7109375" style="0" bestFit="1" customWidth="1"/>
    <col min="5" max="5" width="12.7109375" style="0" customWidth="1"/>
    <col min="6" max="6" width="20.8515625" style="0" bestFit="1" customWidth="1"/>
    <col min="7" max="7" width="13.710937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33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6.75" customHeight="1">
      <c r="A13" s="71">
        <v>1</v>
      </c>
      <c r="B13" s="58">
        <v>1</v>
      </c>
      <c r="C13" s="1" t="s">
        <v>73</v>
      </c>
      <c r="D13" s="58">
        <v>1996</v>
      </c>
      <c r="E13" s="58">
        <v>1</v>
      </c>
      <c r="F13" s="58" t="s">
        <v>62</v>
      </c>
      <c r="G13" s="58" t="s">
        <v>212</v>
      </c>
    </row>
    <row r="14" spans="1:7" ht="36.75" customHeight="1">
      <c r="A14" s="71">
        <v>2</v>
      </c>
      <c r="B14" s="58">
        <v>2</v>
      </c>
      <c r="C14" s="1" t="s">
        <v>213</v>
      </c>
      <c r="D14" s="58">
        <v>1995</v>
      </c>
      <c r="E14" s="58">
        <v>1</v>
      </c>
      <c r="F14" s="58" t="s">
        <v>60</v>
      </c>
      <c r="G14" s="58" t="s">
        <v>94</v>
      </c>
    </row>
    <row r="15" spans="1:7" ht="36.75" customHeight="1">
      <c r="A15" s="71">
        <v>3</v>
      </c>
      <c r="B15" s="58">
        <v>3</v>
      </c>
      <c r="C15" s="1" t="s">
        <v>214</v>
      </c>
      <c r="D15" s="58">
        <v>1995</v>
      </c>
      <c r="E15" s="58">
        <v>1</v>
      </c>
      <c r="F15" s="58" t="s">
        <v>17</v>
      </c>
      <c r="G15" s="58" t="s">
        <v>124</v>
      </c>
    </row>
    <row r="16" spans="1:7" ht="12.75">
      <c r="A16" s="57"/>
      <c r="B16" s="57"/>
      <c r="C16" s="57"/>
      <c r="D16" s="57"/>
      <c r="E16" s="57"/>
      <c r="F16" s="57"/>
      <c r="G16" s="57"/>
    </row>
    <row r="17" spans="2:7" ht="12.75">
      <c r="B17" s="57"/>
      <c r="C17" s="57"/>
      <c r="D17" s="57"/>
      <c r="E17" s="57"/>
      <c r="F17" s="57"/>
      <c r="G17" s="57"/>
    </row>
    <row r="18" spans="1:7" ht="12.75">
      <c r="A18" s="57"/>
      <c r="B18" s="57"/>
      <c r="C18" s="57"/>
      <c r="D18" s="57"/>
      <c r="E18" s="57"/>
      <c r="F18" s="57"/>
      <c r="G18" s="57"/>
    </row>
    <row r="19" spans="1:7" ht="12.75">
      <c r="A19" s="57"/>
      <c r="B19" s="57"/>
      <c r="C19" s="57"/>
      <c r="D19" s="57"/>
      <c r="E19" s="57"/>
      <c r="F19" s="57"/>
      <c r="G19" s="57"/>
    </row>
    <row r="20" spans="1:7" ht="12.75">
      <c r="A20" s="57"/>
      <c r="B20" s="57"/>
      <c r="C20" s="57"/>
      <c r="D20" s="57"/>
      <c r="E20" s="57"/>
      <c r="F20" s="57"/>
      <c r="G20" s="57"/>
    </row>
    <row r="21" spans="1:7" ht="12.75">
      <c r="A21" s="57"/>
      <c r="B21" s="57"/>
      <c r="C21" s="57"/>
      <c r="D21" s="57"/>
      <c r="E21" s="57"/>
      <c r="F21" s="57"/>
      <c r="G21" s="57"/>
    </row>
    <row r="22" spans="1:7" ht="12.75">
      <c r="A22" s="57"/>
      <c r="B22" s="57"/>
      <c r="C22" s="57"/>
      <c r="D22" s="57"/>
      <c r="E22" s="57"/>
      <c r="F22" s="57"/>
      <c r="G22" s="57"/>
    </row>
    <row r="23" spans="1:7" ht="15">
      <c r="A23" s="14" t="s">
        <v>92</v>
      </c>
      <c r="B23" s="77"/>
      <c r="C23" s="77"/>
      <c r="D23" s="77"/>
      <c r="E23" s="77"/>
      <c r="F23" s="77"/>
      <c r="G23" s="7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5">
      <c r="A29" s="15" t="s">
        <v>93</v>
      </c>
      <c r="B29" s="15"/>
      <c r="C29" s="15"/>
      <c r="D29" s="15"/>
      <c r="E29" s="15"/>
      <c r="F29" s="15"/>
      <c r="G29" s="15"/>
    </row>
  </sheetData>
  <mergeCells count="7">
    <mergeCell ref="A5:G5"/>
    <mergeCell ref="A3:G3"/>
    <mergeCell ref="A1:G1"/>
    <mergeCell ref="A29:G29"/>
    <mergeCell ref="A23:G23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8.28125" style="0" bestFit="1" customWidth="1"/>
    <col min="2" max="2" width="5.00390625" style="0" bestFit="1" customWidth="1"/>
    <col min="3" max="3" width="21.421875" style="0" bestFit="1" customWidth="1"/>
    <col min="4" max="4" width="12.7109375" style="0" bestFit="1" customWidth="1"/>
    <col min="5" max="5" width="12.7109375" style="0" customWidth="1"/>
    <col min="6" max="6" width="20.8515625" style="0" bestFit="1" customWidth="1"/>
    <col min="7" max="7" width="13.8515625" style="0" bestFit="1" customWidth="1"/>
  </cols>
  <sheetData>
    <row r="1" spans="1:7" ht="20.25">
      <c r="A1" s="16" t="s">
        <v>13</v>
      </c>
      <c r="B1" s="16"/>
      <c r="C1" s="16"/>
      <c r="D1" s="16"/>
      <c r="E1" s="16"/>
      <c r="F1" s="16"/>
      <c r="G1" s="16"/>
    </row>
    <row r="2" spans="1:7" ht="15.75">
      <c r="A2" s="5"/>
      <c r="B2" s="5"/>
      <c r="C2" s="5"/>
      <c r="D2" s="5"/>
      <c r="E2" s="5"/>
      <c r="F2" s="5"/>
      <c r="G2" s="5"/>
    </row>
    <row r="3" spans="1:7" ht="15.75" customHeight="1">
      <c r="A3" s="21" t="s">
        <v>12</v>
      </c>
      <c r="B3" s="21"/>
      <c r="C3" s="21"/>
      <c r="D3" s="21"/>
      <c r="E3" s="21"/>
      <c r="F3" s="21"/>
      <c r="G3" s="21"/>
    </row>
    <row r="4" spans="1:7" ht="15.75">
      <c r="A4" s="4"/>
      <c r="B4" s="4"/>
      <c r="C4" s="4"/>
      <c r="D4" s="4"/>
      <c r="E4" s="4"/>
      <c r="F4" s="4"/>
      <c r="G4" s="4"/>
    </row>
    <row r="5" spans="1:7" ht="29.25" customHeight="1">
      <c r="A5" s="70" t="s">
        <v>91</v>
      </c>
      <c r="B5" s="70"/>
      <c r="C5" s="70"/>
      <c r="D5" s="70"/>
      <c r="E5" s="70"/>
      <c r="F5" s="70"/>
      <c r="G5" s="70"/>
    </row>
    <row r="6" spans="1:7" s="76" customFormat="1" ht="12.75">
      <c r="A6" s="75"/>
      <c r="B6" s="75"/>
      <c r="C6" s="75"/>
      <c r="D6" s="75"/>
      <c r="E6" s="75"/>
      <c r="F6" s="75"/>
      <c r="G6" s="75"/>
    </row>
    <row r="7" spans="1:7" ht="12.75" customHeight="1">
      <c r="A7" s="74" t="s">
        <v>95</v>
      </c>
      <c r="B7" s="74"/>
      <c r="C7" s="74"/>
      <c r="D7" s="74"/>
      <c r="E7" s="74"/>
      <c r="F7" s="74"/>
      <c r="G7" s="74"/>
    </row>
    <row r="10" spans="1:7" ht="12.75" customHeight="1">
      <c r="A10" s="33" t="s">
        <v>216</v>
      </c>
      <c r="B10" s="33"/>
      <c r="C10" s="33"/>
      <c r="D10" s="33"/>
      <c r="E10" s="33"/>
      <c r="F10" s="33"/>
      <c r="G10" s="33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31.5">
      <c r="A12" s="71" t="s">
        <v>80</v>
      </c>
      <c r="B12" s="72" t="s">
        <v>81</v>
      </c>
      <c r="C12" s="71" t="s">
        <v>82</v>
      </c>
      <c r="D12" s="72" t="s">
        <v>50</v>
      </c>
      <c r="E12" s="72" t="s">
        <v>10</v>
      </c>
      <c r="F12" s="72" t="s">
        <v>51</v>
      </c>
      <c r="G12" s="72" t="s">
        <v>48</v>
      </c>
    </row>
    <row r="13" spans="1:7" ht="30.75" customHeight="1">
      <c r="A13" s="71">
        <v>1</v>
      </c>
      <c r="B13" s="58">
        <v>4</v>
      </c>
      <c r="C13" s="1" t="s">
        <v>74</v>
      </c>
      <c r="D13" s="58">
        <v>1994</v>
      </c>
      <c r="E13" s="58" t="s">
        <v>18</v>
      </c>
      <c r="F13" s="58" t="s">
        <v>17</v>
      </c>
      <c r="G13" s="58" t="s">
        <v>124</v>
      </c>
    </row>
    <row r="14" spans="1:7" ht="30.75" customHeight="1">
      <c r="A14" s="71">
        <v>2</v>
      </c>
      <c r="B14" s="58">
        <v>1</v>
      </c>
      <c r="C14" s="1" t="s">
        <v>218</v>
      </c>
      <c r="D14" s="58">
        <v>1995</v>
      </c>
      <c r="E14" s="58">
        <v>1</v>
      </c>
      <c r="F14" s="58" t="s">
        <v>60</v>
      </c>
      <c r="G14" s="58" t="s">
        <v>217</v>
      </c>
    </row>
    <row r="15" spans="1:7" ht="30.75" customHeight="1">
      <c r="A15" s="71">
        <v>3</v>
      </c>
      <c r="B15" s="58">
        <v>2</v>
      </c>
      <c r="C15" s="1" t="s">
        <v>219</v>
      </c>
      <c r="D15" s="58">
        <v>1994</v>
      </c>
      <c r="E15" s="58" t="s">
        <v>18</v>
      </c>
      <c r="F15" s="58" t="s">
        <v>17</v>
      </c>
      <c r="G15" s="58" t="s">
        <v>87</v>
      </c>
    </row>
    <row r="16" spans="1:7" ht="30.75" customHeight="1">
      <c r="A16" s="71">
        <v>3</v>
      </c>
      <c r="B16" s="58">
        <v>3</v>
      </c>
      <c r="C16" s="1" t="s">
        <v>220</v>
      </c>
      <c r="D16" s="58">
        <v>1995</v>
      </c>
      <c r="E16" s="58">
        <v>1</v>
      </c>
      <c r="F16" s="58" t="s">
        <v>60</v>
      </c>
      <c r="G16" s="58" t="s">
        <v>94</v>
      </c>
    </row>
    <row r="17" spans="1:7" ht="12.75">
      <c r="A17" s="57"/>
      <c r="B17" s="57"/>
      <c r="C17" s="57"/>
      <c r="D17" s="57"/>
      <c r="E17" s="57"/>
      <c r="F17" s="57"/>
      <c r="G17" s="57"/>
    </row>
    <row r="18" spans="1:7" ht="12.75">
      <c r="A18" s="57"/>
      <c r="B18" s="57"/>
      <c r="C18" s="57"/>
      <c r="D18" s="57"/>
      <c r="E18" s="57"/>
      <c r="F18" s="57"/>
      <c r="G18" s="57"/>
    </row>
    <row r="19" spans="1:7" ht="12.75">
      <c r="A19" s="57"/>
      <c r="B19" s="57"/>
      <c r="C19" s="57"/>
      <c r="D19" s="57"/>
      <c r="E19" s="57"/>
      <c r="F19" s="57"/>
      <c r="G19" s="57"/>
    </row>
    <row r="20" spans="1:7" ht="12.75">
      <c r="A20" s="57"/>
      <c r="B20" s="57"/>
      <c r="C20" s="57"/>
      <c r="D20" s="57"/>
      <c r="E20" s="57"/>
      <c r="F20" s="57"/>
      <c r="G20" s="57"/>
    </row>
    <row r="21" spans="1:7" ht="12.75">
      <c r="A21" s="57"/>
      <c r="B21" s="57"/>
      <c r="C21" s="57"/>
      <c r="D21" s="57"/>
      <c r="E21" s="57"/>
      <c r="F21" s="57"/>
      <c r="G21" s="57"/>
    </row>
    <row r="22" spans="1:7" ht="12.75">
      <c r="A22" s="57"/>
      <c r="B22" s="57"/>
      <c r="C22" s="57"/>
      <c r="D22" s="57"/>
      <c r="E22" s="57"/>
      <c r="F22" s="57"/>
      <c r="G22" s="57"/>
    </row>
    <row r="23" spans="1:7" ht="12.75">
      <c r="A23" s="57"/>
      <c r="B23" s="57"/>
      <c r="C23" s="57"/>
      <c r="D23" s="57"/>
      <c r="E23" s="57"/>
      <c r="F23" s="57"/>
      <c r="G23" s="57"/>
    </row>
    <row r="24" spans="1:7" ht="15">
      <c r="A24" s="14" t="s">
        <v>92</v>
      </c>
      <c r="B24" s="77"/>
      <c r="C24" s="77"/>
      <c r="D24" s="77"/>
      <c r="E24" s="77"/>
      <c r="F24" s="77"/>
      <c r="G24" s="7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5">
      <c r="A30" s="15" t="s">
        <v>93</v>
      </c>
      <c r="B30" s="15"/>
      <c r="C30" s="15"/>
      <c r="D30" s="15"/>
      <c r="E30" s="15"/>
      <c r="F30" s="15"/>
      <c r="G30" s="15"/>
    </row>
  </sheetData>
  <mergeCells count="7">
    <mergeCell ref="A5:G5"/>
    <mergeCell ref="A3:G3"/>
    <mergeCell ref="A1:G1"/>
    <mergeCell ref="A30:G30"/>
    <mergeCell ref="A24:G24"/>
    <mergeCell ref="A10:G10"/>
    <mergeCell ref="A7:G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X43"/>
  <sheetViews>
    <sheetView zoomScalePageLayoutView="0" workbookViewId="0" topLeftCell="A1">
      <selection activeCell="E34" sqref="E34:E35"/>
    </sheetView>
  </sheetViews>
  <sheetFormatPr defaultColWidth="9.140625" defaultRowHeight="12.75"/>
  <cols>
    <col min="1" max="1" width="3.00390625" style="0" bestFit="1" customWidth="1"/>
    <col min="2" max="2" width="18.140625" style="0" customWidth="1"/>
    <col min="3" max="3" width="11.140625" style="0" customWidth="1"/>
    <col min="4" max="4" width="5.28125" style="0" bestFit="1" customWidth="1"/>
    <col min="5" max="5" width="6.421875" style="0" bestFit="1" customWidth="1"/>
    <col min="6" max="6" width="3.00390625" style="0" bestFit="1" customWidth="1"/>
    <col min="7" max="7" width="3.14062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2.00390625" style="0" bestFit="1" customWidth="1"/>
    <col min="17" max="17" width="2.421875" style="0" customWidth="1"/>
    <col min="18" max="18" width="3.00390625" style="0" bestFit="1" customWidth="1"/>
    <col min="19" max="19" width="3.14062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5.140625" style="0" bestFit="1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9" spans="1:24" ht="12.75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2.5" customHeight="1">
      <c r="A11" s="34" t="s">
        <v>1</v>
      </c>
      <c r="B11" s="34" t="s">
        <v>2</v>
      </c>
      <c r="C11" s="34" t="s">
        <v>3</v>
      </c>
      <c r="D11" s="34" t="s">
        <v>9</v>
      </c>
      <c r="E11" s="34" t="s">
        <v>10</v>
      </c>
      <c r="F11" s="29">
        <v>1</v>
      </c>
      <c r="G11" s="30"/>
      <c r="H11" s="29">
        <v>2</v>
      </c>
      <c r="I11" s="30"/>
      <c r="J11" s="29">
        <v>3</v>
      </c>
      <c r="K11" s="30"/>
      <c r="L11" s="29">
        <v>4</v>
      </c>
      <c r="M11" s="30"/>
      <c r="N11" s="29">
        <v>5</v>
      </c>
      <c r="O11" s="30"/>
      <c r="P11" s="29">
        <v>6</v>
      </c>
      <c r="Q11" s="30"/>
      <c r="R11" s="29" t="s">
        <v>4</v>
      </c>
      <c r="S11" s="30"/>
      <c r="T11" s="29" t="s">
        <v>5</v>
      </c>
      <c r="U11" s="30"/>
      <c r="V11" s="27" t="s">
        <v>11</v>
      </c>
      <c r="W11" s="27" t="s">
        <v>6</v>
      </c>
      <c r="X11" s="27" t="s">
        <v>7</v>
      </c>
    </row>
    <row r="12" spans="1:24" ht="22.5" customHeight="1">
      <c r="A12" s="35"/>
      <c r="B12" s="35"/>
      <c r="C12" s="35"/>
      <c r="D12" s="35"/>
      <c r="E12" s="35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28"/>
      <c r="W12" s="28"/>
      <c r="X12" s="28"/>
    </row>
    <row r="13" spans="1:24" ht="12.75">
      <c r="A13" s="24">
        <v>1</v>
      </c>
      <c r="B13" s="24" t="str">
        <f>VLOOKUP(A13,ВК45кг,2,FALSE)</f>
        <v>Мясоедов Максим Васильевич</v>
      </c>
      <c r="C13" s="26" t="str">
        <f>VLOOKUP(A13,ВК45кг,5,FALSE)</f>
        <v>Курганская область</v>
      </c>
      <c r="D13" s="24">
        <f>VLOOKUP(A13,ВК45кг,3,FALSE)</f>
        <v>1994</v>
      </c>
      <c r="E13" s="24" t="str">
        <f>VLOOKUP(A13,ВК45кг,4,FALSE)</f>
        <v>кмс</v>
      </c>
      <c r="F13" s="25">
        <v>2</v>
      </c>
      <c r="G13" s="2">
        <v>0</v>
      </c>
      <c r="H13" s="25">
        <v>3</v>
      </c>
      <c r="I13" s="2">
        <v>0</v>
      </c>
      <c r="J13" s="25">
        <v>4</v>
      </c>
      <c r="K13" s="2">
        <v>2</v>
      </c>
      <c r="L13" s="25">
        <v>5</v>
      </c>
      <c r="M13" s="2">
        <v>1</v>
      </c>
      <c r="N13" s="22" t="s">
        <v>20</v>
      </c>
      <c r="O13" s="2"/>
      <c r="P13" s="25"/>
      <c r="Q13" s="2"/>
      <c r="R13" s="25">
        <v>7</v>
      </c>
      <c r="S13" s="2">
        <v>1</v>
      </c>
      <c r="T13" s="25">
        <v>10</v>
      </c>
      <c r="U13" s="2">
        <v>0</v>
      </c>
      <c r="V13" s="24"/>
      <c r="W13" s="24"/>
      <c r="X13" s="45">
        <v>1</v>
      </c>
    </row>
    <row r="14" spans="1:24" ht="12.75">
      <c r="A14" s="24"/>
      <c r="B14" s="24"/>
      <c r="C14" s="26"/>
      <c r="D14" s="24"/>
      <c r="E14" s="24"/>
      <c r="F14" s="23"/>
      <c r="G14" s="3"/>
      <c r="H14" s="23"/>
      <c r="I14" s="3"/>
      <c r="J14" s="23"/>
      <c r="K14" s="3"/>
      <c r="L14" s="23"/>
      <c r="M14" s="3"/>
      <c r="N14" s="23"/>
      <c r="O14" s="3"/>
      <c r="P14" s="23"/>
      <c r="Q14" s="3"/>
      <c r="R14" s="23"/>
      <c r="S14" s="3"/>
      <c r="T14" s="23"/>
      <c r="U14" s="3"/>
      <c r="V14" s="24"/>
      <c r="W14" s="24"/>
      <c r="X14" s="45"/>
    </row>
    <row r="15" spans="1:24" ht="12.75">
      <c r="A15" s="24">
        <v>2</v>
      </c>
      <c r="B15" s="24" t="str">
        <f>VLOOKUP(A15,ВК45кг,2,FALSE)</f>
        <v>Багиров Исмаил Адалатович</v>
      </c>
      <c r="C15" s="26" t="str">
        <f>VLOOKUP(A15,ВК45кг,5,FALSE)</f>
        <v>Свердловская область</v>
      </c>
      <c r="D15" s="24">
        <f>VLOOKUP(A15,ВК45кг,3,FALSE)</f>
        <v>1996</v>
      </c>
      <c r="E15" s="24">
        <f>VLOOKUP(A15,ВК45кг,4,FALSE)</f>
        <v>1</v>
      </c>
      <c r="F15" s="25">
        <v>1</v>
      </c>
      <c r="G15" s="2">
        <v>4</v>
      </c>
      <c r="H15" s="25">
        <v>5</v>
      </c>
      <c r="I15" s="2">
        <v>3</v>
      </c>
      <c r="J15" s="22" t="s">
        <v>21</v>
      </c>
      <c r="K15" s="2"/>
      <c r="L15" s="22" t="s">
        <v>21</v>
      </c>
      <c r="M15" s="2"/>
      <c r="N15" s="22" t="s">
        <v>21</v>
      </c>
      <c r="O15" s="2"/>
      <c r="P15" s="22" t="s">
        <v>21</v>
      </c>
      <c r="Q15" s="2"/>
      <c r="R15" s="22" t="s">
        <v>21</v>
      </c>
      <c r="S15" s="2"/>
      <c r="T15" s="22" t="s">
        <v>21</v>
      </c>
      <c r="U15" s="2"/>
      <c r="V15" s="24">
        <v>2</v>
      </c>
      <c r="W15" s="24">
        <v>7</v>
      </c>
      <c r="X15" s="44" t="s">
        <v>46</v>
      </c>
    </row>
    <row r="16" spans="1:24" ht="12.75">
      <c r="A16" s="24"/>
      <c r="B16" s="24"/>
      <c r="C16" s="26"/>
      <c r="D16" s="24"/>
      <c r="E16" s="24"/>
      <c r="F16" s="23"/>
      <c r="G16" s="3"/>
      <c r="H16" s="23"/>
      <c r="I16" s="3"/>
      <c r="J16" s="23"/>
      <c r="K16" s="3"/>
      <c r="L16" s="23"/>
      <c r="M16" s="3"/>
      <c r="N16" s="23"/>
      <c r="O16" s="3"/>
      <c r="P16" s="23"/>
      <c r="Q16" s="3"/>
      <c r="R16" s="23"/>
      <c r="S16" s="3"/>
      <c r="T16" s="23"/>
      <c r="U16" s="3"/>
      <c r="V16" s="24"/>
      <c r="W16" s="24"/>
      <c r="X16" s="44"/>
    </row>
    <row r="17" spans="1:24" ht="12.75">
      <c r="A17" s="24">
        <v>3</v>
      </c>
      <c r="B17" s="24" t="str">
        <f>VLOOKUP(A17,ВК45кг,2,FALSE)</f>
        <v>Вихарев Илья Витальевич</v>
      </c>
      <c r="C17" s="26" t="str">
        <f>VLOOKUP(A17,ВК45кг,5,FALSE)</f>
        <v>Курганская область</v>
      </c>
      <c r="D17" s="24">
        <f>VLOOKUP(A17,ВК45кг,3,FALSE)</f>
        <v>1995</v>
      </c>
      <c r="E17" s="24">
        <f>VLOOKUP(A17,ВК45кг,4,FALSE)</f>
        <v>1</v>
      </c>
      <c r="F17" s="25">
        <v>4</v>
      </c>
      <c r="G17" s="2">
        <v>2</v>
      </c>
      <c r="H17" s="25">
        <v>1</v>
      </c>
      <c r="I17" s="2">
        <v>4</v>
      </c>
      <c r="J17" s="22" t="s">
        <v>21</v>
      </c>
      <c r="K17" s="2"/>
      <c r="L17" s="22" t="s">
        <v>21</v>
      </c>
      <c r="M17" s="2"/>
      <c r="N17" s="22" t="s">
        <v>21</v>
      </c>
      <c r="O17" s="2"/>
      <c r="P17" s="22" t="s">
        <v>21</v>
      </c>
      <c r="Q17" s="2"/>
      <c r="R17" s="22" t="s">
        <v>21</v>
      </c>
      <c r="S17" s="2"/>
      <c r="T17" s="22" t="s">
        <v>21</v>
      </c>
      <c r="U17" s="2"/>
      <c r="V17" s="24">
        <v>2</v>
      </c>
      <c r="W17" s="24">
        <v>6</v>
      </c>
      <c r="X17" s="44" t="s">
        <v>37</v>
      </c>
    </row>
    <row r="18" spans="1:24" ht="12.75">
      <c r="A18" s="24"/>
      <c r="B18" s="24"/>
      <c r="C18" s="26"/>
      <c r="D18" s="24"/>
      <c r="E18" s="24"/>
      <c r="F18" s="23"/>
      <c r="G18" s="3"/>
      <c r="H18" s="23"/>
      <c r="I18" s="3"/>
      <c r="J18" s="23"/>
      <c r="K18" s="3"/>
      <c r="L18" s="23"/>
      <c r="M18" s="3"/>
      <c r="N18" s="23"/>
      <c r="O18" s="3"/>
      <c r="P18" s="23"/>
      <c r="Q18" s="3"/>
      <c r="R18" s="23"/>
      <c r="S18" s="3"/>
      <c r="T18" s="23"/>
      <c r="U18" s="3"/>
      <c r="V18" s="24"/>
      <c r="W18" s="24"/>
      <c r="X18" s="44"/>
    </row>
    <row r="19" spans="1:24" ht="12.75">
      <c r="A19" s="24">
        <v>4</v>
      </c>
      <c r="B19" s="24" t="str">
        <f>VLOOKUP(A19,ВК45кг,2,FALSE)</f>
        <v>Шаймухаметов Рузил Фанилевич</v>
      </c>
      <c r="C19" s="26" t="str">
        <f>VLOOKUP(A19,ВК45кг,5,FALSE)</f>
        <v>Башкортостан</v>
      </c>
      <c r="D19" s="24">
        <f>VLOOKUP(A19,ВК45кг,3,FALSE)</f>
        <v>1994</v>
      </c>
      <c r="E19" s="24" t="str">
        <f>VLOOKUP(A19,ВК45кг,4,FALSE)</f>
        <v>кмс</v>
      </c>
      <c r="F19" s="25">
        <v>3</v>
      </c>
      <c r="G19" s="2">
        <v>3</v>
      </c>
      <c r="H19" s="25">
        <v>6</v>
      </c>
      <c r="I19" s="2">
        <v>0</v>
      </c>
      <c r="J19" s="25">
        <v>1</v>
      </c>
      <c r="K19" s="2">
        <v>3</v>
      </c>
      <c r="L19" s="22" t="s">
        <v>8</v>
      </c>
      <c r="M19" s="2"/>
      <c r="N19" s="22" t="s">
        <v>8</v>
      </c>
      <c r="O19" s="2"/>
      <c r="P19" s="22" t="s">
        <v>8</v>
      </c>
      <c r="Q19" s="2"/>
      <c r="R19" s="22" t="s">
        <v>8</v>
      </c>
      <c r="S19" s="2"/>
      <c r="T19" s="22" t="s">
        <v>8</v>
      </c>
      <c r="U19" s="2"/>
      <c r="V19" s="24">
        <v>3</v>
      </c>
      <c r="W19" s="24">
        <v>6</v>
      </c>
      <c r="X19" s="24">
        <v>6</v>
      </c>
    </row>
    <row r="20" spans="1:24" ht="12.75">
      <c r="A20" s="24"/>
      <c r="B20" s="24"/>
      <c r="C20" s="26"/>
      <c r="D20" s="24"/>
      <c r="E20" s="24"/>
      <c r="F20" s="23"/>
      <c r="G20" s="3"/>
      <c r="H20" s="23"/>
      <c r="I20" s="3"/>
      <c r="J20" s="23"/>
      <c r="K20" s="3"/>
      <c r="L20" s="23"/>
      <c r="M20" s="3"/>
      <c r="N20" s="23"/>
      <c r="O20" s="3"/>
      <c r="P20" s="23"/>
      <c r="Q20" s="3"/>
      <c r="R20" s="23"/>
      <c r="S20" s="3"/>
      <c r="T20" s="23"/>
      <c r="U20" s="3"/>
      <c r="V20" s="24"/>
      <c r="W20" s="24"/>
      <c r="X20" s="24"/>
    </row>
    <row r="21" spans="1:24" ht="12.75">
      <c r="A21" s="24">
        <v>5</v>
      </c>
      <c r="B21" s="24" t="str">
        <f>VLOOKUP(A21,ВК45кг,2,FALSE)</f>
        <v>Малыгин Михаил Сергеевич</v>
      </c>
      <c r="C21" s="26" t="str">
        <f>VLOOKUP(A21,ВК45кг,5,FALSE)</f>
        <v>Свердловская область</v>
      </c>
      <c r="D21" s="24">
        <f>VLOOKUP(A21,ВК45кг,3,FALSE)</f>
        <v>1995</v>
      </c>
      <c r="E21" s="24">
        <f>VLOOKUP(A21,ВК45кг,4,FALSE)</f>
        <v>1</v>
      </c>
      <c r="F21" s="25">
        <v>6</v>
      </c>
      <c r="G21" s="54">
        <v>2.5</v>
      </c>
      <c r="H21" s="25">
        <v>2</v>
      </c>
      <c r="I21" s="2">
        <v>1</v>
      </c>
      <c r="J21" s="22" t="s">
        <v>14</v>
      </c>
      <c r="K21" s="2">
        <v>0</v>
      </c>
      <c r="L21" s="25">
        <v>1</v>
      </c>
      <c r="M21" s="2">
        <v>3</v>
      </c>
      <c r="N21" s="22" t="s">
        <v>22</v>
      </c>
      <c r="O21" s="2"/>
      <c r="P21" s="25"/>
      <c r="Q21" s="2"/>
      <c r="R21" s="25">
        <v>10</v>
      </c>
      <c r="S21" s="2">
        <v>3</v>
      </c>
      <c r="T21" s="22" t="s">
        <v>8</v>
      </c>
      <c r="U21" s="2"/>
      <c r="V21" s="24"/>
      <c r="W21" s="24"/>
      <c r="X21" s="45">
        <v>3</v>
      </c>
    </row>
    <row r="22" spans="1:24" ht="12.75">
      <c r="A22" s="24"/>
      <c r="B22" s="24"/>
      <c r="C22" s="26"/>
      <c r="D22" s="24"/>
      <c r="E22" s="24"/>
      <c r="F22" s="23"/>
      <c r="G22" s="3"/>
      <c r="H22" s="23"/>
      <c r="I22" s="3"/>
      <c r="J22" s="23"/>
      <c r="K22" s="3"/>
      <c r="L22" s="23"/>
      <c r="M22" s="3"/>
      <c r="N22" s="23"/>
      <c r="O22" s="3"/>
      <c r="P22" s="23"/>
      <c r="Q22" s="3"/>
      <c r="R22" s="23"/>
      <c r="S22" s="3"/>
      <c r="T22" s="23"/>
      <c r="U22" s="3"/>
      <c r="V22" s="24"/>
      <c r="W22" s="24"/>
      <c r="X22" s="45"/>
    </row>
    <row r="23" spans="1:24" ht="12.75">
      <c r="A23" s="24">
        <v>6</v>
      </c>
      <c r="B23" s="24" t="str">
        <f>VLOOKUP(A23,ВК45кг,2,FALSE)</f>
        <v>Сомов Вячеслав Александрович</v>
      </c>
      <c r="C23" s="26" t="str">
        <f>VLOOKUP(A23,ВК45кг,5,FALSE)</f>
        <v>Курганская область</v>
      </c>
      <c r="D23" s="24">
        <f>VLOOKUP(A23,ВК45кг,3,FALSE)</f>
        <v>1995</v>
      </c>
      <c r="E23" s="24">
        <f>VLOOKUP(A23,ВК45кг,4,FALSE)</f>
        <v>1</v>
      </c>
      <c r="F23" s="25">
        <v>5</v>
      </c>
      <c r="G23" s="2">
        <v>3</v>
      </c>
      <c r="H23" s="25">
        <v>4</v>
      </c>
      <c r="I23" s="2">
        <v>4</v>
      </c>
      <c r="J23" s="22" t="s">
        <v>21</v>
      </c>
      <c r="K23" s="2"/>
      <c r="L23" s="22" t="s">
        <v>21</v>
      </c>
      <c r="M23" s="10"/>
      <c r="N23" s="22" t="s">
        <v>21</v>
      </c>
      <c r="O23" s="2"/>
      <c r="P23" s="22" t="s">
        <v>21</v>
      </c>
      <c r="Q23" s="2"/>
      <c r="R23" s="22" t="s">
        <v>21</v>
      </c>
      <c r="S23" s="2"/>
      <c r="T23" s="22" t="s">
        <v>21</v>
      </c>
      <c r="U23" s="2"/>
      <c r="V23" s="24">
        <v>2</v>
      </c>
      <c r="W23" s="24">
        <v>7</v>
      </c>
      <c r="X23" s="44" t="s">
        <v>46</v>
      </c>
    </row>
    <row r="24" spans="1:24" ht="12.75">
      <c r="A24" s="24"/>
      <c r="B24" s="24"/>
      <c r="C24" s="26"/>
      <c r="D24" s="24"/>
      <c r="E24" s="24"/>
      <c r="F24" s="23"/>
      <c r="G24" s="3"/>
      <c r="H24" s="23"/>
      <c r="I24" s="3"/>
      <c r="J24" s="23"/>
      <c r="K24" s="3"/>
      <c r="L24" s="23"/>
      <c r="M24" s="3"/>
      <c r="N24" s="23"/>
      <c r="O24" s="3"/>
      <c r="P24" s="23"/>
      <c r="Q24" s="3"/>
      <c r="R24" s="23"/>
      <c r="S24" s="3"/>
      <c r="T24" s="23"/>
      <c r="U24" s="3"/>
      <c r="V24" s="24"/>
      <c r="W24" s="24"/>
      <c r="X24" s="44"/>
    </row>
    <row r="25" spans="1:24" ht="12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12.75" customHeight="1">
      <c r="A26" s="11">
        <v>7</v>
      </c>
      <c r="B26" s="11" t="str">
        <f>VLOOKUP(A26,ВК45кг,2,FALSE)</f>
        <v>Мардян Карен Аванесович</v>
      </c>
      <c r="C26" s="40" t="str">
        <f>VLOOKUP(A26,ВК45кг,5,FALSE)</f>
        <v>Курганская область</v>
      </c>
      <c r="D26" s="11">
        <f>VLOOKUP(A26,ВК45кг,3,FALSE)</f>
        <v>1996</v>
      </c>
      <c r="E26" s="11">
        <f>VLOOKUP(A26,ВК45кг,4,FALSE)</f>
        <v>1</v>
      </c>
      <c r="F26" s="25">
        <v>8</v>
      </c>
      <c r="G26" s="2">
        <v>1</v>
      </c>
      <c r="H26" s="25">
        <v>9</v>
      </c>
      <c r="I26" s="2">
        <v>0</v>
      </c>
      <c r="J26" s="22" t="s">
        <v>14</v>
      </c>
      <c r="K26" s="2">
        <v>0</v>
      </c>
      <c r="L26" s="25">
        <v>10</v>
      </c>
      <c r="M26" s="2">
        <v>3</v>
      </c>
      <c r="N26" s="25">
        <v>11</v>
      </c>
      <c r="O26" s="2">
        <v>0</v>
      </c>
      <c r="P26" s="25"/>
      <c r="Q26" s="2"/>
      <c r="R26" s="25">
        <v>1</v>
      </c>
      <c r="S26" s="2">
        <v>3</v>
      </c>
      <c r="T26" s="22" t="s">
        <v>8</v>
      </c>
      <c r="U26" s="2"/>
      <c r="V26" s="11"/>
      <c r="W26" s="11"/>
      <c r="X26" s="46">
        <v>3</v>
      </c>
    </row>
    <row r="27" spans="1:24" ht="12.75">
      <c r="A27" s="38"/>
      <c r="B27" s="38"/>
      <c r="C27" s="41"/>
      <c r="D27" s="38"/>
      <c r="E27" s="38"/>
      <c r="F27" s="23"/>
      <c r="G27" s="3"/>
      <c r="H27" s="23"/>
      <c r="I27" s="3"/>
      <c r="J27" s="39"/>
      <c r="K27" s="3"/>
      <c r="L27" s="23"/>
      <c r="M27" s="3"/>
      <c r="N27" s="23"/>
      <c r="O27" s="3"/>
      <c r="P27" s="23"/>
      <c r="Q27" s="3"/>
      <c r="R27" s="23"/>
      <c r="S27" s="3"/>
      <c r="T27" s="39"/>
      <c r="U27" s="3"/>
      <c r="V27" s="38"/>
      <c r="W27" s="38"/>
      <c r="X27" s="47"/>
    </row>
    <row r="28" spans="1:24" ht="12.75" customHeight="1">
      <c r="A28" s="24">
        <v>8</v>
      </c>
      <c r="B28" s="24" t="str">
        <f>VLOOKUP(A28,ВК45кг,2,FALSE)</f>
        <v>Орешин Александр Николаевич</v>
      </c>
      <c r="C28" s="26" t="s">
        <v>23</v>
      </c>
      <c r="D28" s="24">
        <f>VLOOKUP(A28,ВК45кг,3,FALSE)</f>
        <v>1994</v>
      </c>
      <c r="E28" s="24">
        <f>VLOOKUP(A28,ВК45кг,4,FALSE)</f>
        <v>1</v>
      </c>
      <c r="F28" s="25">
        <v>7</v>
      </c>
      <c r="G28" s="2">
        <v>3</v>
      </c>
      <c r="H28" s="25">
        <v>11</v>
      </c>
      <c r="I28" s="2">
        <v>3</v>
      </c>
      <c r="J28" s="22" t="s">
        <v>8</v>
      </c>
      <c r="K28" s="2"/>
      <c r="L28" s="22" t="s">
        <v>8</v>
      </c>
      <c r="M28" s="2"/>
      <c r="N28" s="22" t="s">
        <v>8</v>
      </c>
      <c r="O28" s="2"/>
      <c r="P28" s="22" t="s">
        <v>8</v>
      </c>
      <c r="Q28" s="2"/>
      <c r="R28" s="22" t="s">
        <v>8</v>
      </c>
      <c r="S28" s="2"/>
      <c r="T28" s="22" t="s">
        <v>8</v>
      </c>
      <c r="U28" s="2"/>
      <c r="V28" s="24">
        <v>2</v>
      </c>
      <c r="W28" s="24">
        <v>6</v>
      </c>
      <c r="X28" s="44" t="s">
        <v>37</v>
      </c>
    </row>
    <row r="29" spans="1:24" ht="12.75">
      <c r="A29" s="24"/>
      <c r="B29" s="24"/>
      <c r="C29" s="26"/>
      <c r="D29" s="24"/>
      <c r="E29" s="24"/>
      <c r="F29" s="23"/>
      <c r="G29" s="3"/>
      <c r="H29" s="23"/>
      <c r="I29" s="3"/>
      <c r="J29" s="23"/>
      <c r="K29" s="3"/>
      <c r="L29" s="23"/>
      <c r="M29" s="3"/>
      <c r="N29" s="23"/>
      <c r="O29" s="3"/>
      <c r="P29" s="23"/>
      <c r="Q29" s="3"/>
      <c r="R29" s="23"/>
      <c r="S29" s="3"/>
      <c r="T29" s="23"/>
      <c r="U29" s="3"/>
      <c r="V29" s="24"/>
      <c r="W29" s="24"/>
      <c r="X29" s="44"/>
    </row>
    <row r="30" spans="1:24" ht="12.75" customHeight="1">
      <c r="A30" s="11">
        <v>9</v>
      </c>
      <c r="B30" s="11" t="s">
        <v>24</v>
      </c>
      <c r="C30" s="40" t="s">
        <v>17</v>
      </c>
      <c r="D30" s="11">
        <v>1996</v>
      </c>
      <c r="E30" s="11">
        <v>2</v>
      </c>
      <c r="F30" s="25">
        <v>10</v>
      </c>
      <c r="G30" s="2">
        <v>4</v>
      </c>
      <c r="H30" s="25">
        <v>7</v>
      </c>
      <c r="I30" s="2">
        <v>4</v>
      </c>
      <c r="J30" s="22" t="s">
        <v>8</v>
      </c>
      <c r="K30" s="2"/>
      <c r="L30" s="22" t="s">
        <v>8</v>
      </c>
      <c r="M30" s="2"/>
      <c r="N30" s="22" t="s">
        <v>8</v>
      </c>
      <c r="O30" s="2"/>
      <c r="P30" s="22" t="s">
        <v>8</v>
      </c>
      <c r="Q30" s="2"/>
      <c r="R30" s="22" t="s">
        <v>8</v>
      </c>
      <c r="S30" s="2"/>
      <c r="T30" s="22" t="s">
        <v>8</v>
      </c>
      <c r="U30" s="2"/>
      <c r="V30" s="11">
        <v>2</v>
      </c>
      <c r="W30" s="11">
        <v>8</v>
      </c>
      <c r="X30" s="11">
        <v>11</v>
      </c>
    </row>
    <row r="31" spans="1:24" ht="12.75">
      <c r="A31" s="24"/>
      <c r="B31" s="38"/>
      <c r="C31" s="41"/>
      <c r="D31" s="38"/>
      <c r="E31" s="38"/>
      <c r="F31" s="23"/>
      <c r="G31" s="3"/>
      <c r="H31" s="23"/>
      <c r="I31" s="3"/>
      <c r="J31" s="39"/>
      <c r="K31" s="3"/>
      <c r="L31" s="39"/>
      <c r="M31" s="3"/>
      <c r="N31" s="39"/>
      <c r="O31" s="3"/>
      <c r="P31" s="39"/>
      <c r="Q31" s="3"/>
      <c r="R31" s="39"/>
      <c r="S31" s="3"/>
      <c r="T31" s="39"/>
      <c r="U31" s="3"/>
      <c r="V31" s="38"/>
      <c r="W31" s="38"/>
      <c r="X31" s="38"/>
    </row>
    <row r="32" spans="1:24" ht="12.75">
      <c r="A32" s="24">
        <v>10</v>
      </c>
      <c r="B32" s="24" t="str">
        <f>VLOOKUP(A32,ВК45кг,2,FALSE)</f>
        <v>Шибаев Станислав Витальевич</v>
      </c>
      <c r="C32" s="26" t="str">
        <f>VLOOKUP(A32,ВК45кг,5,FALSE)</f>
        <v>Курганская область</v>
      </c>
      <c r="D32" s="24">
        <f>VLOOKUP(A32,ВК45кг,3,FALSE)</f>
        <v>1994</v>
      </c>
      <c r="E32" s="24" t="str">
        <f>VLOOKUP(A32,ВК45кг,4,FALSE)</f>
        <v>кмс</v>
      </c>
      <c r="F32" s="25">
        <v>9</v>
      </c>
      <c r="G32" s="2">
        <v>0</v>
      </c>
      <c r="H32" s="25" t="s">
        <v>14</v>
      </c>
      <c r="I32" s="2">
        <v>0</v>
      </c>
      <c r="J32" s="25">
        <v>11</v>
      </c>
      <c r="K32" s="2">
        <v>2</v>
      </c>
      <c r="L32" s="25">
        <v>7</v>
      </c>
      <c r="M32" s="2">
        <v>2</v>
      </c>
      <c r="N32" s="22" t="s">
        <v>14</v>
      </c>
      <c r="O32" s="2">
        <v>0</v>
      </c>
      <c r="P32" s="25"/>
      <c r="Q32" s="2"/>
      <c r="R32" s="25">
        <v>5</v>
      </c>
      <c r="S32" s="54">
        <v>2.5</v>
      </c>
      <c r="T32" s="25">
        <v>1</v>
      </c>
      <c r="U32" s="2">
        <v>4</v>
      </c>
      <c r="V32" s="24"/>
      <c r="W32" s="24"/>
      <c r="X32" s="45">
        <v>2</v>
      </c>
    </row>
    <row r="33" spans="1:24" ht="12.75">
      <c r="A33" s="24"/>
      <c r="B33" s="24"/>
      <c r="C33" s="26"/>
      <c r="D33" s="24"/>
      <c r="E33" s="24"/>
      <c r="F33" s="23"/>
      <c r="G33" s="3"/>
      <c r="H33" s="23"/>
      <c r="I33" s="3"/>
      <c r="J33" s="23"/>
      <c r="K33" s="3"/>
      <c r="L33" s="23"/>
      <c r="M33" s="3"/>
      <c r="N33" s="23"/>
      <c r="O33" s="3"/>
      <c r="P33" s="23"/>
      <c r="Q33" s="3"/>
      <c r="R33" s="23"/>
      <c r="S33" s="3"/>
      <c r="T33" s="23"/>
      <c r="U33" s="3"/>
      <c r="V33" s="24"/>
      <c r="W33" s="24"/>
      <c r="X33" s="45"/>
    </row>
    <row r="34" spans="1:24" ht="12.75">
      <c r="A34" s="24">
        <v>11</v>
      </c>
      <c r="B34" s="24" t="str">
        <f>VLOOKUP(A34,ВК45кг,2,FALSE)</f>
        <v>Малыгин Иван Владимирович</v>
      </c>
      <c r="C34" s="26" t="str">
        <f>VLOOKUP(A34,ВК45кг,5,FALSE)</f>
        <v>Свердловская область</v>
      </c>
      <c r="D34" s="24">
        <f>VLOOKUP(A34,ВК45кг,3,FALSE)</f>
        <v>1994</v>
      </c>
      <c r="E34" s="24">
        <f>VLOOKUP(A34,ВК45кг,4,FALSE)</f>
        <v>1</v>
      </c>
      <c r="F34" s="25" t="s">
        <v>14</v>
      </c>
      <c r="G34" s="2">
        <v>0</v>
      </c>
      <c r="H34" s="25">
        <v>8</v>
      </c>
      <c r="I34" s="2">
        <v>1</v>
      </c>
      <c r="J34" s="25">
        <v>10</v>
      </c>
      <c r="K34" s="2">
        <v>3</v>
      </c>
      <c r="L34" s="22" t="s">
        <v>14</v>
      </c>
      <c r="M34" s="2"/>
      <c r="N34" s="25">
        <v>7</v>
      </c>
      <c r="O34" s="2">
        <v>4</v>
      </c>
      <c r="P34" s="22" t="s">
        <v>8</v>
      </c>
      <c r="Q34" s="2"/>
      <c r="R34" s="22" t="s">
        <v>8</v>
      </c>
      <c r="S34" s="2"/>
      <c r="T34" s="22" t="s">
        <v>8</v>
      </c>
      <c r="U34" s="2"/>
      <c r="V34" s="24">
        <v>5</v>
      </c>
      <c r="W34" s="24">
        <v>8</v>
      </c>
      <c r="X34" s="24">
        <v>5</v>
      </c>
    </row>
    <row r="35" spans="1:24" ht="12.75">
      <c r="A35" s="24"/>
      <c r="B35" s="24"/>
      <c r="C35" s="26"/>
      <c r="D35" s="24"/>
      <c r="E35" s="24"/>
      <c r="F35" s="23"/>
      <c r="G35" s="3"/>
      <c r="H35" s="23"/>
      <c r="I35" s="3"/>
      <c r="J35" s="23"/>
      <c r="K35" s="3"/>
      <c r="L35" s="23"/>
      <c r="M35" s="3"/>
      <c r="N35" s="23"/>
      <c r="O35" s="3"/>
      <c r="P35" s="23"/>
      <c r="Q35" s="3"/>
      <c r="R35" s="23"/>
      <c r="S35" s="3"/>
      <c r="T35" s="23"/>
      <c r="U35" s="3"/>
      <c r="V35" s="24"/>
      <c r="W35" s="24"/>
      <c r="X35" s="24"/>
    </row>
    <row r="38" spans="1:24" ht="15">
      <c r="A38" s="14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">
      <c r="A43" s="14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</sheetData>
  <sheetProtection/>
  <mergeCells count="199">
    <mergeCell ref="J21:J22"/>
    <mergeCell ref="L21:L22"/>
    <mergeCell ref="N21:N22"/>
    <mergeCell ref="P21:P22"/>
    <mergeCell ref="T21:T22"/>
    <mergeCell ref="V21:V22"/>
    <mergeCell ref="W21:W22"/>
    <mergeCell ref="X21:X22"/>
    <mergeCell ref="L19:L20"/>
    <mergeCell ref="W19:W20"/>
    <mergeCell ref="X19:X20"/>
    <mergeCell ref="A21:A22"/>
    <mergeCell ref="B21:B22"/>
    <mergeCell ref="C21:C22"/>
    <mergeCell ref="D21:D22"/>
    <mergeCell ref="E21:E22"/>
    <mergeCell ref="F21:F22"/>
    <mergeCell ref="H21:H22"/>
    <mergeCell ref="E17:E18"/>
    <mergeCell ref="F17:F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A9:X10"/>
    <mergeCell ref="A11:A12"/>
    <mergeCell ref="B11:B12"/>
    <mergeCell ref="C11:C12"/>
    <mergeCell ref="D11:D12"/>
    <mergeCell ref="E11:E12"/>
    <mergeCell ref="F11:G12"/>
    <mergeCell ref="H11:I12"/>
    <mergeCell ref="J11:K12"/>
    <mergeCell ref="L11:M12"/>
    <mergeCell ref="N11:O12"/>
    <mergeCell ref="P11:Q12"/>
    <mergeCell ref="R11:S12"/>
    <mergeCell ref="T11:U12"/>
    <mergeCell ref="V11:V12"/>
    <mergeCell ref="W11:W12"/>
    <mergeCell ref="X11:X12"/>
    <mergeCell ref="A13:A14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P13:P14"/>
    <mergeCell ref="R13:R14"/>
    <mergeCell ref="T13:T14"/>
    <mergeCell ref="V13:V14"/>
    <mergeCell ref="W13:W14"/>
    <mergeCell ref="X13:X14"/>
    <mergeCell ref="A15:A16"/>
    <mergeCell ref="B15:B16"/>
    <mergeCell ref="C15:C16"/>
    <mergeCell ref="D15:D16"/>
    <mergeCell ref="E15:E16"/>
    <mergeCell ref="F15:F16"/>
    <mergeCell ref="H15:H16"/>
    <mergeCell ref="J15:J16"/>
    <mergeCell ref="L15:L16"/>
    <mergeCell ref="W17:W18"/>
    <mergeCell ref="X17:X18"/>
    <mergeCell ref="N15:N16"/>
    <mergeCell ref="P15:P16"/>
    <mergeCell ref="R15:R16"/>
    <mergeCell ref="V15:V16"/>
    <mergeCell ref="W15:W16"/>
    <mergeCell ref="T15:T16"/>
    <mergeCell ref="X15:X16"/>
    <mergeCell ref="H19:H20"/>
    <mergeCell ref="J19:J20"/>
    <mergeCell ref="V17:V18"/>
    <mergeCell ref="T19:T20"/>
    <mergeCell ref="V19:V20"/>
    <mergeCell ref="R19:R20"/>
    <mergeCell ref="L17:L18"/>
    <mergeCell ref="N17:N18"/>
    <mergeCell ref="P17:P18"/>
    <mergeCell ref="R17:R18"/>
    <mergeCell ref="A23:A24"/>
    <mergeCell ref="B23:B24"/>
    <mergeCell ref="C23:C24"/>
    <mergeCell ref="D23:D24"/>
    <mergeCell ref="R21:R22"/>
    <mergeCell ref="A1:X1"/>
    <mergeCell ref="A6:X6"/>
    <mergeCell ref="A5:X5"/>
    <mergeCell ref="A3:X3"/>
    <mergeCell ref="N19:N20"/>
    <mergeCell ref="P19:P20"/>
    <mergeCell ref="T17:T18"/>
    <mergeCell ref="H17:H18"/>
    <mergeCell ref="J17:J18"/>
    <mergeCell ref="E23:E24"/>
    <mergeCell ref="F23:F24"/>
    <mergeCell ref="H23:H24"/>
    <mergeCell ref="J23:J24"/>
    <mergeCell ref="L23:L24"/>
    <mergeCell ref="N23:N24"/>
    <mergeCell ref="P23:P24"/>
    <mergeCell ref="R23:R24"/>
    <mergeCell ref="T23:T24"/>
    <mergeCell ref="V23:V24"/>
    <mergeCell ref="W23:W24"/>
    <mergeCell ref="X23:X24"/>
    <mergeCell ref="P26:P27"/>
    <mergeCell ref="A26:A27"/>
    <mergeCell ref="B26:B27"/>
    <mergeCell ref="C26:C27"/>
    <mergeCell ref="D26:D27"/>
    <mergeCell ref="E26:E27"/>
    <mergeCell ref="F26:F27"/>
    <mergeCell ref="H26:H27"/>
    <mergeCell ref="J26:J27"/>
    <mergeCell ref="E28:E29"/>
    <mergeCell ref="F28:F29"/>
    <mergeCell ref="L26:L27"/>
    <mergeCell ref="N26:N27"/>
    <mergeCell ref="A28:A29"/>
    <mergeCell ref="B28:B29"/>
    <mergeCell ref="C28:C29"/>
    <mergeCell ref="D28:D29"/>
    <mergeCell ref="X28:X29"/>
    <mergeCell ref="L28:L29"/>
    <mergeCell ref="N28:N29"/>
    <mergeCell ref="P28:P29"/>
    <mergeCell ref="R28:R29"/>
    <mergeCell ref="H28:H29"/>
    <mergeCell ref="J28:J29"/>
    <mergeCell ref="V30:V31"/>
    <mergeCell ref="W30:W31"/>
    <mergeCell ref="L30:L31"/>
    <mergeCell ref="T28:T29"/>
    <mergeCell ref="V28:V29"/>
    <mergeCell ref="W28:W29"/>
    <mergeCell ref="E30:E31"/>
    <mergeCell ref="F30:F31"/>
    <mergeCell ref="H30:H31"/>
    <mergeCell ref="J30:J31"/>
    <mergeCell ref="A30:A31"/>
    <mergeCell ref="B30:B31"/>
    <mergeCell ref="C30:C31"/>
    <mergeCell ref="D30:D31"/>
    <mergeCell ref="E32:E33"/>
    <mergeCell ref="F32:F33"/>
    <mergeCell ref="H32:H33"/>
    <mergeCell ref="J32:J33"/>
    <mergeCell ref="X30:X31"/>
    <mergeCell ref="N30:N31"/>
    <mergeCell ref="P30:P31"/>
    <mergeCell ref="R30:R31"/>
    <mergeCell ref="T30:T31"/>
    <mergeCell ref="B34:B35"/>
    <mergeCell ref="C34:C35"/>
    <mergeCell ref="D34:D35"/>
    <mergeCell ref="E34:E35"/>
    <mergeCell ref="A32:A33"/>
    <mergeCell ref="B32:B33"/>
    <mergeCell ref="C32:C33"/>
    <mergeCell ref="D32:D33"/>
    <mergeCell ref="W32:W33"/>
    <mergeCell ref="X32:X33"/>
    <mergeCell ref="L32:L33"/>
    <mergeCell ref="N32:N33"/>
    <mergeCell ref="P32:P33"/>
    <mergeCell ref="R32:R33"/>
    <mergeCell ref="T32:T33"/>
    <mergeCell ref="A38:X38"/>
    <mergeCell ref="A43:X43"/>
    <mergeCell ref="V34:V35"/>
    <mergeCell ref="W34:W35"/>
    <mergeCell ref="X34:X35"/>
    <mergeCell ref="N34:N35"/>
    <mergeCell ref="P34:P35"/>
    <mergeCell ref="R34:R35"/>
    <mergeCell ref="J34:J35"/>
    <mergeCell ref="L34:L35"/>
    <mergeCell ref="T34:T35"/>
    <mergeCell ref="A34:A35"/>
    <mergeCell ref="X26:X27"/>
    <mergeCell ref="W26:W27"/>
    <mergeCell ref="V26:V27"/>
    <mergeCell ref="T26:T27"/>
    <mergeCell ref="R26:R27"/>
    <mergeCell ref="F34:F35"/>
    <mergeCell ref="H34:H35"/>
    <mergeCell ref="V32:V3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X58"/>
  <sheetViews>
    <sheetView zoomScalePageLayoutView="0" workbookViewId="0" topLeftCell="A16">
      <selection activeCell="X33" activeCellId="1" sqref="X12:X31 X33:X52"/>
    </sheetView>
  </sheetViews>
  <sheetFormatPr defaultColWidth="9.140625" defaultRowHeight="12.75"/>
  <cols>
    <col min="1" max="1" width="3.00390625" style="0" bestFit="1" customWidth="1"/>
    <col min="2" max="2" width="18.140625" style="0" customWidth="1"/>
    <col min="3" max="3" width="11.00390625" style="0" customWidth="1"/>
    <col min="4" max="4" width="5.28125" style="0" bestFit="1" customWidth="1"/>
    <col min="5" max="5" width="4.140625" style="0" customWidth="1"/>
    <col min="6" max="6" width="3.00390625" style="0" bestFit="1" customWidth="1"/>
    <col min="7" max="7" width="3.574218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3.421875" style="0" customWidth="1"/>
    <col min="14" max="14" width="3.28125" style="0" bestFit="1" customWidth="1"/>
    <col min="15" max="15" width="1.8515625" style="0" bestFit="1" customWidth="1"/>
    <col min="16" max="16" width="3.281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8515625" style="0" customWidth="1"/>
    <col min="24" max="24" width="5.42187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52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53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VLOOKUP(A12,ВК48кг,2,FALSE)</f>
        <v>Перевалов Иван Евгеньевич</v>
      </c>
      <c r="C12" s="26" t="str">
        <f>VLOOKUP(A12,ВК48кг,5,FALSE)</f>
        <v>Курганская оьласть</v>
      </c>
      <c r="D12" s="24">
        <f>VLOOKUP(A12,ВК48кг,3,FALSE)</f>
        <v>1994</v>
      </c>
      <c r="E12" s="24" t="str">
        <f>VLOOKUP(A12,ВК48кг,4,FALSE)</f>
        <v>кмс</v>
      </c>
      <c r="F12" s="25">
        <v>2</v>
      </c>
      <c r="G12" s="9">
        <v>2</v>
      </c>
      <c r="H12" s="25">
        <v>3</v>
      </c>
      <c r="I12" s="9">
        <v>1</v>
      </c>
      <c r="J12" s="25">
        <v>5</v>
      </c>
      <c r="K12" s="9">
        <v>3</v>
      </c>
      <c r="L12" s="22" t="s">
        <v>8</v>
      </c>
      <c r="M12" s="9"/>
      <c r="N12" s="22" t="s">
        <v>8</v>
      </c>
      <c r="O12" s="9"/>
      <c r="P12" s="22" t="s">
        <v>8</v>
      </c>
      <c r="Q12" s="9"/>
      <c r="R12" s="22" t="s">
        <v>8</v>
      </c>
      <c r="S12" s="9"/>
      <c r="T12" s="22" t="s">
        <v>8</v>
      </c>
      <c r="U12" s="9"/>
      <c r="V12" s="24">
        <v>3</v>
      </c>
      <c r="W12" s="24">
        <v>6</v>
      </c>
      <c r="X12" s="24">
        <v>9</v>
      </c>
    </row>
    <row r="13" spans="1:24" ht="12.75">
      <c r="A13" s="24"/>
      <c r="B13" s="24"/>
      <c r="C13" s="26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24"/>
    </row>
    <row r="14" spans="1:24" ht="12.75">
      <c r="A14" s="24">
        <v>2</v>
      </c>
      <c r="B14" s="24" t="str">
        <f>VLOOKUP(A14,ВК48кг,2,FALSE)</f>
        <v>Дарьин Вадим Сергеевич</v>
      </c>
      <c r="C14" s="26" t="str">
        <f>VLOOKUP(A14,ВК48кг,5,FALSE)</f>
        <v>Свердловская область</v>
      </c>
      <c r="D14" s="24">
        <f>VLOOKUP(A14,ВК48кг,3,FALSE)</f>
        <v>1995</v>
      </c>
      <c r="E14" s="24">
        <f>VLOOKUP(A14,ВК48кг,4,FALSE)</f>
        <v>1</v>
      </c>
      <c r="F14" s="25">
        <v>1</v>
      </c>
      <c r="G14" s="9">
        <v>3</v>
      </c>
      <c r="H14" s="25">
        <v>4</v>
      </c>
      <c r="I14" s="9">
        <v>0</v>
      </c>
      <c r="J14" s="25">
        <v>3</v>
      </c>
      <c r="K14" s="9">
        <v>4</v>
      </c>
      <c r="L14" s="22" t="s">
        <v>8</v>
      </c>
      <c r="M14" s="9"/>
      <c r="N14" s="22" t="s">
        <v>8</v>
      </c>
      <c r="O14" s="9"/>
      <c r="P14" s="22" t="s">
        <v>8</v>
      </c>
      <c r="Q14" s="9"/>
      <c r="R14" s="22" t="s">
        <v>8</v>
      </c>
      <c r="S14" s="9"/>
      <c r="T14" s="22" t="s">
        <v>8</v>
      </c>
      <c r="U14" s="9"/>
      <c r="V14" s="24">
        <v>3</v>
      </c>
      <c r="W14" s="24">
        <v>8</v>
      </c>
      <c r="X14" s="44" t="s">
        <v>39</v>
      </c>
    </row>
    <row r="15" spans="1:24" ht="12.75">
      <c r="A15" s="24"/>
      <c r="B15" s="24"/>
      <c r="C15" s="26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44"/>
    </row>
    <row r="16" spans="1:24" ht="12.75">
      <c r="A16" s="24">
        <v>3</v>
      </c>
      <c r="B16" s="24" t="str">
        <f>VLOOKUP(A16,ВК48кг,2,FALSE)</f>
        <v>Мардян Наири Аванесович</v>
      </c>
      <c r="C16" s="26" t="str">
        <f>VLOOKUP(A16,ВК48кг,5,FALSE)</f>
        <v>Курганская оьласть</v>
      </c>
      <c r="D16" s="24">
        <f>VLOOKUP(A16,ВК48кг,3,FALSE)</f>
        <v>1994</v>
      </c>
      <c r="E16" s="24" t="str">
        <f>VLOOKUP(A16,ВК48кг,4,FALSE)</f>
        <v>кмс</v>
      </c>
      <c r="F16" s="25">
        <v>4</v>
      </c>
      <c r="G16" s="9">
        <v>0</v>
      </c>
      <c r="H16" s="25">
        <v>1</v>
      </c>
      <c r="I16" s="9">
        <v>3</v>
      </c>
      <c r="J16" s="25">
        <v>2</v>
      </c>
      <c r="K16" s="9">
        <v>0</v>
      </c>
      <c r="L16" s="25">
        <v>8</v>
      </c>
      <c r="M16" s="51">
        <v>2.5</v>
      </c>
      <c r="N16" s="25">
        <v>5</v>
      </c>
      <c r="O16" s="9">
        <v>3</v>
      </c>
      <c r="P16" s="22" t="s">
        <v>22</v>
      </c>
      <c r="Q16" s="9"/>
      <c r="R16" s="25">
        <v>13</v>
      </c>
      <c r="S16" s="9">
        <v>4</v>
      </c>
      <c r="T16" s="22" t="s">
        <v>8</v>
      </c>
      <c r="U16" s="9"/>
      <c r="V16" s="24"/>
      <c r="W16" s="24"/>
      <c r="X16" s="45">
        <v>3</v>
      </c>
    </row>
    <row r="17" spans="1:24" ht="12.75">
      <c r="A17" s="24"/>
      <c r="B17" s="24"/>
      <c r="C17" s="26"/>
      <c r="D17" s="24"/>
      <c r="E17" s="24"/>
      <c r="F17" s="23"/>
      <c r="G17" s="3"/>
      <c r="H17" s="23"/>
      <c r="I17" s="3"/>
      <c r="J17" s="23"/>
      <c r="K17" s="3"/>
      <c r="L17" s="23"/>
      <c r="M17" s="3"/>
      <c r="N17" s="23"/>
      <c r="O17" s="3"/>
      <c r="P17" s="23"/>
      <c r="Q17" s="3"/>
      <c r="R17" s="23"/>
      <c r="S17" s="3"/>
      <c r="T17" s="23"/>
      <c r="U17" s="3"/>
      <c r="V17" s="24"/>
      <c r="W17" s="24"/>
      <c r="X17" s="45"/>
    </row>
    <row r="18" spans="1:24" ht="12.75">
      <c r="A18" s="24">
        <v>4</v>
      </c>
      <c r="B18" s="24" t="str">
        <f>VLOOKUP(A18,ВК48кг,2,FALSE)</f>
        <v>Трофимов Анатолий Олегович</v>
      </c>
      <c r="C18" s="26" t="str">
        <f>VLOOKUP(A18,ВК48кг,5,FALSE)</f>
        <v>Курганская оьласть</v>
      </c>
      <c r="D18" s="24">
        <f>VLOOKUP(A18,ВК48кг,3,FALSE)</f>
        <v>1995</v>
      </c>
      <c r="E18" s="24">
        <f>VLOOKUP(A18,ВК48кг,4,FALSE)</f>
        <v>1</v>
      </c>
      <c r="F18" s="25">
        <v>3</v>
      </c>
      <c r="G18" s="9">
        <v>4</v>
      </c>
      <c r="H18" s="25">
        <v>2</v>
      </c>
      <c r="I18" s="9">
        <v>4</v>
      </c>
      <c r="J18" s="22" t="s">
        <v>8</v>
      </c>
      <c r="K18" s="9"/>
      <c r="L18" s="22" t="s">
        <v>8</v>
      </c>
      <c r="M18" s="9"/>
      <c r="N18" s="22" t="s">
        <v>8</v>
      </c>
      <c r="O18" s="9"/>
      <c r="P18" s="22" t="s">
        <v>8</v>
      </c>
      <c r="Q18" s="9"/>
      <c r="R18" s="22" t="s">
        <v>8</v>
      </c>
      <c r="S18" s="9"/>
      <c r="T18" s="22" t="s">
        <v>8</v>
      </c>
      <c r="U18" s="9"/>
      <c r="V18" s="24">
        <v>2</v>
      </c>
      <c r="W18" s="24">
        <v>8</v>
      </c>
      <c r="X18" s="44" t="s">
        <v>45</v>
      </c>
    </row>
    <row r="19" spans="1:24" ht="12.75">
      <c r="A19" s="24"/>
      <c r="B19" s="24"/>
      <c r="C19" s="26"/>
      <c r="D19" s="24"/>
      <c r="E19" s="24"/>
      <c r="F19" s="23"/>
      <c r="G19" s="3"/>
      <c r="H19" s="23"/>
      <c r="I19" s="3"/>
      <c r="J19" s="23"/>
      <c r="K19" s="3"/>
      <c r="L19" s="23"/>
      <c r="M19" s="3"/>
      <c r="N19" s="23"/>
      <c r="O19" s="3"/>
      <c r="P19" s="23"/>
      <c r="Q19" s="3"/>
      <c r="R19" s="23"/>
      <c r="S19" s="3"/>
      <c r="T19" s="23"/>
      <c r="U19" s="3"/>
      <c r="V19" s="24"/>
      <c r="W19" s="24"/>
      <c r="X19" s="44"/>
    </row>
    <row r="20" spans="1:24" ht="12.75">
      <c r="A20" s="24">
        <v>5</v>
      </c>
      <c r="B20" s="24" t="str">
        <f>VLOOKUP(A20,ВК48кг,2,FALSE)</f>
        <v>Смертин Егор Евгеньевич</v>
      </c>
      <c r="C20" s="26" t="str">
        <f>VLOOKUP(A20,ВК48кг,5,FALSE)</f>
        <v>Свердловская область</v>
      </c>
      <c r="D20" s="24">
        <f>VLOOKUP(A20,ВК48кг,3,FALSE)</f>
        <v>1995</v>
      </c>
      <c r="E20" s="24" t="str">
        <f>VLOOKUP(A20,ВК48кг,4,FALSE)</f>
        <v>кмс</v>
      </c>
      <c r="F20" s="25">
        <v>6</v>
      </c>
      <c r="G20" s="9">
        <v>25</v>
      </c>
      <c r="H20" s="25">
        <v>7</v>
      </c>
      <c r="I20" s="9">
        <v>0</v>
      </c>
      <c r="J20" s="25">
        <v>1</v>
      </c>
      <c r="K20" s="9">
        <v>2</v>
      </c>
      <c r="L20" s="25">
        <v>10</v>
      </c>
      <c r="M20" s="9">
        <v>2</v>
      </c>
      <c r="N20" s="25">
        <v>3</v>
      </c>
      <c r="O20" s="9">
        <v>2</v>
      </c>
      <c r="P20" s="22" t="s">
        <v>20</v>
      </c>
      <c r="Q20" s="9"/>
      <c r="R20" s="25">
        <v>15</v>
      </c>
      <c r="S20" s="9">
        <v>1</v>
      </c>
      <c r="T20" s="25">
        <v>13</v>
      </c>
      <c r="U20" s="9">
        <v>4</v>
      </c>
      <c r="V20" s="24"/>
      <c r="W20" s="24"/>
      <c r="X20" s="45">
        <v>2</v>
      </c>
    </row>
    <row r="21" spans="1:24" ht="12.75">
      <c r="A21" s="24"/>
      <c r="B21" s="24"/>
      <c r="C21" s="26"/>
      <c r="D21" s="24"/>
      <c r="E21" s="24"/>
      <c r="F21" s="23"/>
      <c r="G21" s="3"/>
      <c r="H21" s="23"/>
      <c r="I21" s="3"/>
      <c r="J21" s="23"/>
      <c r="K21" s="3"/>
      <c r="L21" s="23"/>
      <c r="M21" s="3"/>
      <c r="N21" s="23"/>
      <c r="O21" s="3"/>
      <c r="P21" s="23"/>
      <c r="Q21" s="3"/>
      <c r="R21" s="23"/>
      <c r="S21" s="3"/>
      <c r="T21" s="23"/>
      <c r="U21" s="3"/>
      <c r="V21" s="24"/>
      <c r="W21" s="24"/>
      <c r="X21" s="45"/>
    </row>
    <row r="22" spans="1:24" ht="12.75">
      <c r="A22" s="24">
        <v>6</v>
      </c>
      <c r="B22" s="24" t="str">
        <f>VLOOKUP(A22,ВК48кг,2,FALSE)</f>
        <v>Родин Максим Олегович</v>
      </c>
      <c r="C22" s="26" t="str">
        <f>VLOOKUP(A22,ВК48кг,5,FALSE)</f>
        <v>Свердловская область</v>
      </c>
      <c r="D22" s="24">
        <f>VLOOKUP(A22,ВК48кг,3,FALSE)</f>
        <v>1995</v>
      </c>
      <c r="E22" s="24" t="str">
        <f>VLOOKUP(A22,ВК48кг,4,FALSE)</f>
        <v>кмс</v>
      </c>
      <c r="F22" s="25">
        <v>5</v>
      </c>
      <c r="G22" s="9">
        <v>3</v>
      </c>
      <c r="H22" s="25">
        <v>9</v>
      </c>
      <c r="I22" s="9">
        <v>3</v>
      </c>
      <c r="J22" s="22" t="s">
        <v>8</v>
      </c>
      <c r="K22" s="9"/>
      <c r="L22" s="22" t="s">
        <v>8</v>
      </c>
      <c r="M22" s="9"/>
      <c r="N22" s="22" t="s">
        <v>8</v>
      </c>
      <c r="O22" s="9"/>
      <c r="P22" s="22" t="s">
        <v>8</v>
      </c>
      <c r="Q22" s="9"/>
      <c r="R22" s="22" t="s">
        <v>8</v>
      </c>
      <c r="S22" s="9"/>
      <c r="T22" s="22" t="s">
        <v>8</v>
      </c>
      <c r="U22" s="9"/>
      <c r="V22" s="24">
        <v>2</v>
      </c>
      <c r="W22" s="24">
        <v>6</v>
      </c>
      <c r="X22" s="44" t="s">
        <v>43</v>
      </c>
    </row>
    <row r="23" spans="1:24" ht="12.75">
      <c r="A23" s="24"/>
      <c r="B23" s="24"/>
      <c r="C23" s="26"/>
      <c r="D23" s="24"/>
      <c r="E23" s="24"/>
      <c r="F23" s="23"/>
      <c r="G23" s="3"/>
      <c r="H23" s="23"/>
      <c r="I23" s="3"/>
      <c r="J23" s="23"/>
      <c r="K23" s="3"/>
      <c r="L23" s="23"/>
      <c r="M23" s="3"/>
      <c r="N23" s="23"/>
      <c r="O23" s="3"/>
      <c r="P23" s="23"/>
      <c r="Q23" s="3"/>
      <c r="R23" s="23"/>
      <c r="S23" s="3"/>
      <c r="T23" s="23"/>
      <c r="U23" s="3"/>
      <c r="V23" s="24"/>
      <c r="W23" s="24"/>
      <c r="X23" s="44"/>
    </row>
    <row r="24" spans="1:24" ht="12.75">
      <c r="A24" s="24">
        <v>7</v>
      </c>
      <c r="B24" s="24" t="str">
        <f>VLOOKUP(A24,ВК48кг,2,FALSE)</f>
        <v>Новоселов Андрей Владимирович</v>
      </c>
      <c r="C24" s="26" t="str">
        <f>VLOOKUP(A24,ВК48кг,5,FALSE)</f>
        <v>Свердловская область</v>
      </c>
      <c r="D24" s="24">
        <f>VLOOKUP(A24,ВК48кг,3,FALSE)</f>
        <v>1995</v>
      </c>
      <c r="E24" s="24">
        <f>VLOOKUP(A24,ВК48кг,4,FALSE)</f>
        <v>1</v>
      </c>
      <c r="F24" s="25">
        <v>8</v>
      </c>
      <c r="G24" s="9">
        <v>2</v>
      </c>
      <c r="H24" s="25">
        <v>5</v>
      </c>
      <c r="I24" s="9">
        <v>4</v>
      </c>
      <c r="J24" s="22" t="s">
        <v>8</v>
      </c>
      <c r="K24" s="9"/>
      <c r="L24" s="22" t="s">
        <v>8</v>
      </c>
      <c r="M24" s="9"/>
      <c r="N24" s="22" t="s">
        <v>8</v>
      </c>
      <c r="O24" s="9"/>
      <c r="P24" s="22" t="s">
        <v>8</v>
      </c>
      <c r="Q24" s="9"/>
      <c r="R24" s="22" t="s">
        <v>8</v>
      </c>
      <c r="S24" s="9"/>
      <c r="T24" s="22" t="s">
        <v>8</v>
      </c>
      <c r="U24" s="9"/>
      <c r="V24" s="24">
        <v>2</v>
      </c>
      <c r="W24" s="24">
        <v>6</v>
      </c>
      <c r="X24" s="44" t="s">
        <v>43</v>
      </c>
    </row>
    <row r="25" spans="1:24" ht="12.75">
      <c r="A25" s="24"/>
      <c r="B25" s="24"/>
      <c r="C25" s="26"/>
      <c r="D25" s="24"/>
      <c r="E25" s="24"/>
      <c r="F25" s="23"/>
      <c r="G25" s="3"/>
      <c r="H25" s="23"/>
      <c r="I25" s="3"/>
      <c r="J25" s="23"/>
      <c r="K25" s="3"/>
      <c r="L25" s="23"/>
      <c r="M25" s="3"/>
      <c r="N25" s="23"/>
      <c r="O25" s="3"/>
      <c r="P25" s="23"/>
      <c r="Q25" s="3"/>
      <c r="R25" s="23"/>
      <c r="S25" s="3"/>
      <c r="T25" s="23"/>
      <c r="U25" s="3"/>
      <c r="V25" s="24"/>
      <c r="W25" s="24"/>
      <c r="X25" s="44"/>
    </row>
    <row r="26" spans="1:24" ht="12.75" customHeight="1">
      <c r="A26" s="11">
        <v>7</v>
      </c>
      <c r="B26" s="11" t="str">
        <f>VLOOKUP(A26,ВК48кг,2,FALSE)</f>
        <v>Новоселов Андрей Владимирович</v>
      </c>
      <c r="C26" s="40" t="str">
        <f>VLOOKUP(A26,ВК48кг,5,FALSE)</f>
        <v>Свердловская область</v>
      </c>
      <c r="D26" s="11">
        <f>VLOOKUP(A26,ВК48кг,3,FALSE)</f>
        <v>1995</v>
      </c>
      <c r="E26" s="11">
        <f>VLOOKUP(A26,ВК48кг,4,FALSE)</f>
        <v>1</v>
      </c>
      <c r="F26" s="25">
        <v>7</v>
      </c>
      <c r="G26" s="9">
        <v>1</v>
      </c>
      <c r="H26" s="25">
        <v>10</v>
      </c>
      <c r="I26" s="9">
        <v>1</v>
      </c>
      <c r="J26" s="25">
        <v>8</v>
      </c>
      <c r="K26" s="9">
        <v>1</v>
      </c>
      <c r="L26" s="25">
        <v>3</v>
      </c>
      <c r="M26" s="9">
        <v>3</v>
      </c>
      <c r="N26" s="22" t="s">
        <v>8</v>
      </c>
      <c r="O26" s="9"/>
      <c r="P26" s="22" t="s">
        <v>8</v>
      </c>
      <c r="Q26" s="9"/>
      <c r="R26" s="22" t="s">
        <v>8</v>
      </c>
      <c r="S26" s="9"/>
      <c r="T26" s="22" t="s">
        <v>8</v>
      </c>
      <c r="U26" s="9"/>
      <c r="V26" s="11">
        <v>4</v>
      </c>
      <c r="W26" s="11">
        <v>6</v>
      </c>
      <c r="X26" s="42" t="s">
        <v>42</v>
      </c>
    </row>
    <row r="27" spans="1:24" ht="12.75">
      <c r="A27" s="38"/>
      <c r="B27" s="38"/>
      <c r="C27" s="41"/>
      <c r="D27" s="38"/>
      <c r="E27" s="38"/>
      <c r="F27" s="23"/>
      <c r="G27" s="3"/>
      <c r="H27" s="23"/>
      <c r="I27" s="3"/>
      <c r="J27" s="23"/>
      <c r="K27" s="3"/>
      <c r="L27" s="23"/>
      <c r="M27" s="3"/>
      <c r="N27" s="39"/>
      <c r="O27" s="3"/>
      <c r="P27" s="39"/>
      <c r="Q27" s="3"/>
      <c r="R27" s="39"/>
      <c r="S27" s="3"/>
      <c r="T27" s="39"/>
      <c r="U27" s="3"/>
      <c r="V27" s="38"/>
      <c r="W27" s="38"/>
      <c r="X27" s="43"/>
    </row>
    <row r="28" spans="1:24" ht="12.75">
      <c r="A28" s="24">
        <v>9</v>
      </c>
      <c r="B28" s="24" t="str">
        <f>VLOOKUP(A28,ВК48кг,2,FALSE)</f>
        <v>Якунин Генадий Валерьевич</v>
      </c>
      <c r="C28" s="26" t="str">
        <f>VLOOKUP(A28,ВК48кг,5,FALSE)</f>
        <v>Курганская оьласть</v>
      </c>
      <c r="D28" s="24">
        <f>VLOOKUP(A28,ВК48кг,3,FALSE)</f>
        <v>1995</v>
      </c>
      <c r="E28" s="24">
        <f>VLOOKUP(A28,ВК48кг,4,FALSE)</f>
        <v>1</v>
      </c>
      <c r="F28" s="25">
        <v>10</v>
      </c>
      <c r="G28" s="9">
        <v>4</v>
      </c>
      <c r="H28" s="25">
        <v>6</v>
      </c>
      <c r="I28" s="9">
        <v>1</v>
      </c>
      <c r="J28" s="25">
        <v>9</v>
      </c>
      <c r="K28" s="9">
        <v>3</v>
      </c>
      <c r="L28" s="22" t="s">
        <v>8</v>
      </c>
      <c r="M28" s="9"/>
      <c r="N28" s="22" t="s">
        <v>8</v>
      </c>
      <c r="O28" s="9"/>
      <c r="P28" s="22" t="s">
        <v>8</v>
      </c>
      <c r="Q28" s="9"/>
      <c r="R28" s="22" t="s">
        <v>8</v>
      </c>
      <c r="S28" s="9"/>
      <c r="T28" s="22" t="s">
        <v>8</v>
      </c>
      <c r="U28" s="9"/>
      <c r="V28" s="24">
        <v>3</v>
      </c>
      <c r="W28" s="24">
        <v>8</v>
      </c>
      <c r="X28" s="44" t="s">
        <v>39</v>
      </c>
    </row>
    <row r="29" spans="1:24" ht="12.75">
      <c r="A29" s="24"/>
      <c r="B29" s="24"/>
      <c r="C29" s="26"/>
      <c r="D29" s="24"/>
      <c r="E29" s="24"/>
      <c r="F29" s="23"/>
      <c r="G29" s="3"/>
      <c r="H29" s="23"/>
      <c r="I29" s="3"/>
      <c r="J29" s="23"/>
      <c r="K29" s="3"/>
      <c r="L29" s="23"/>
      <c r="M29" s="3"/>
      <c r="N29" s="23"/>
      <c r="O29" s="3"/>
      <c r="P29" s="23"/>
      <c r="Q29" s="3"/>
      <c r="R29" s="23"/>
      <c r="S29" s="3"/>
      <c r="T29" s="23"/>
      <c r="U29" s="3"/>
      <c r="V29" s="24"/>
      <c r="W29" s="24"/>
      <c r="X29" s="44"/>
    </row>
    <row r="30" spans="1:24" ht="12.75" customHeight="1">
      <c r="A30" s="11">
        <v>10</v>
      </c>
      <c r="B30" s="11" t="str">
        <f>VLOOKUP(A30,ВК48кг,2,FALSE)</f>
        <v>Бедарев Алексей Александрович</v>
      </c>
      <c r="C30" s="40" t="str">
        <f>VLOOKUP(A30,ВК48кг,5,FALSE)</f>
        <v>Алтайский край</v>
      </c>
      <c r="D30" s="11">
        <f>VLOOKUP(A30,ВК48кг,3,FALSE)</f>
        <v>1995</v>
      </c>
      <c r="E30" s="11">
        <f>VLOOKUP(A30,ВК48кг,4,FALSE)</f>
        <v>1</v>
      </c>
      <c r="F30" s="25">
        <v>9</v>
      </c>
      <c r="G30" s="9">
        <v>0</v>
      </c>
      <c r="H30" s="25">
        <v>8</v>
      </c>
      <c r="I30" s="9">
        <v>3</v>
      </c>
      <c r="J30" s="22" t="s">
        <v>14</v>
      </c>
      <c r="K30" s="9">
        <v>0</v>
      </c>
      <c r="L30" s="25">
        <v>5</v>
      </c>
      <c r="M30" s="9">
        <v>3</v>
      </c>
      <c r="N30" s="22" t="s">
        <v>8</v>
      </c>
      <c r="O30" s="9"/>
      <c r="P30" s="22" t="s">
        <v>8</v>
      </c>
      <c r="Q30" s="9"/>
      <c r="R30" s="22" t="s">
        <v>8</v>
      </c>
      <c r="S30" s="9"/>
      <c r="T30" s="22" t="s">
        <v>8</v>
      </c>
      <c r="U30" s="9"/>
      <c r="V30" s="11">
        <v>4</v>
      </c>
      <c r="W30" s="11">
        <v>6</v>
      </c>
      <c r="X30" s="42" t="s">
        <v>42</v>
      </c>
    </row>
    <row r="31" spans="1:24" ht="12.75">
      <c r="A31" s="24"/>
      <c r="B31" s="38"/>
      <c r="C31" s="41"/>
      <c r="D31" s="38"/>
      <c r="E31" s="38"/>
      <c r="F31" s="23"/>
      <c r="G31" s="3"/>
      <c r="H31" s="23"/>
      <c r="I31" s="3"/>
      <c r="J31" s="39"/>
      <c r="K31" s="3"/>
      <c r="L31" s="23"/>
      <c r="M31" s="3"/>
      <c r="N31" s="39"/>
      <c r="O31" s="3"/>
      <c r="P31" s="39"/>
      <c r="Q31" s="3"/>
      <c r="R31" s="39"/>
      <c r="S31" s="3"/>
      <c r="T31" s="39"/>
      <c r="U31" s="3"/>
      <c r="V31" s="38"/>
      <c r="W31" s="38"/>
      <c r="X31" s="43"/>
    </row>
    <row r="32" spans="1:24" ht="12.7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12.75">
      <c r="A33" s="24">
        <v>11</v>
      </c>
      <c r="B33" s="24" t="str">
        <f>VLOOKUP(A33,ВК48кг,2,FALSE)</f>
        <v>Дусанов Серэк Сиельханович</v>
      </c>
      <c r="C33" s="26" t="str">
        <f>VLOOKUP(A33,ВК48кг,5,FALSE)</f>
        <v>Курганская оьласть</v>
      </c>
      <c r="D33" s="24">
        <f>VLOOKUP(A33,ВК48кг,3,FALSE)</f>
        <v>1994</v>
      </c>
      <c r="E33" s="24">
        <f>VLOOKUP(A33,ВК48кг,4,FALSE)</f>
        <v>1</v>
      </c>
      <c r="F33" s="25">
        <v>12</v>
      </c>
      <c r="G33" s="9">
        <v>4</v>
      </c>
      <c r="H33" s="25">
        <v>13</v>
      </c>
      <c r="I33" s="9">
        <v>4</v>
      </c>
      <c r="J33" s="22" t="s">
        <v>8</v>
      </c>
      <c r="K33" s="9"/>
      <c r="L33" s="22" t="s">
        <v>8</v>
      </c>
      <c r="M33" s="9"/>
      <c r="N33" s="22" t="s">
        <v>8</v>
      </c>
      <c r="O33" s="9"/>
      <c r="P33" s="22" t="s">
        <v>8</v>
      </c>
      <c r="Q33" s="9"/>
      <c r="R33" s="22" t="s">
        <v>8</v>
      </c>
      <c r="S33" s="9"/>
      <c r="T33" s="22" t="s">
        <v>8</v>
      </c>
      <c r="U33" s="9"/>
      <c r="V33" s="24">
        <v>2</v>
      </c>
      <c r="W33" s="24">
        <v>8</v>
      </c>
      <c r="X33" s="24" t="s">
        <v>45</v>
      </c>
    </row>
    <row r="34" spans="1:24" ht="12.75">
      <c r="A34" s="24"/>
      <c r="B34" s="24"/>
      <c r="C34" s="26"/>
      <c r="D34" s="24"/>
      <c r="E34" s="24"/>
      <c r="F34" s="23"/>
      <c r="G34" s="3"/>
      <c r="H34" s="23"/>
      <c r="I34" s="3"/>
      <c r="J34" s="23"/>
      <c r="K34" s="3"/>
      <c r="L34" s="23"/>
      <c r="M34" s="3"/>
      <c r="N34" s="23"/>
      <c r="O34" s="3"/>
      <c r="P34" s="23"/>
      <c r="Q34" s="3"/>
      <c r="R34" s="23"/>
      <c r="S34" s="3"/>
      <c r="T34" s="23"/>
      <c r="U34" s="3"/>
      <c r="V34" s="24"/>
      <c r="W34" s="24"/>
      <c r="X34" s="24"/>
    </row>
    <row r="35" spans="1:24" ht="12.75">
      <c r="A35" s="24">
        <v>12</v>
      </c>
      <c r="B35" s="24" t="str">
        <f>VLOOKUP(A35,ВК48кг,2,FALSE)</f>
        <v>Серков Михаил Александрович</v>
      </c>
      <c r="C35" s="26" t="str">
        <f>VLOOKUP(A35,ВК48кг,5,FALSE)</f>
        <v>Курганская оьласть</v>
      </c>
      <c r="D35" s="24">
        <f>VLOOKUP(A35,ВК48кг,3,FALSE)</f>
        <v>1994</v>
      </c>
      <c r="E35" s="24">
        <f>VLOOKUP(A35,ВК48кг,4,FALSE)</f>
        <v>1</v>
      </c>
      <c r="F35" s="25">
        <v>11</v>
      </c>
      <c r="G35" s="9">
        <v>0</v>
      </c>
      <c r="H35" s="25">
        <v>14</v>
      </c>
      <c r="I35" s="9">
        <v>0</v>
      </c>
      <c r="J35" s="25">
        <v>13</v>
      </c>
      <c r="K35" s="9">
        <v>4</v>
      </c>
      <c r="L35" s="25">
        <v>15</v>
      </c>
      <c r="M35" s="51">
        <v>2.5</v>
      </c>
      <c r="N35" s="22" t="s">
        <v>8</v>
      </c>
      <c r="O35" s="9"/>
      <c r="P35" s="22" t="s">
        <v>8</v>
      </c>
      <c r="Q35" s="9"/>
      <c r="R35" s="22" t="s">
        <v>8</v>
      </c>
      <c r="S35" s="9"/>
      <c r="T35" s="22" t="s">
        <v>8</v>
      </c>
      <c r="U35" s="9"/>
      <c r="V35" s="24">
        <v>4</v>
      </c>
      <c r="W35" s="24">
        <v>6.5</v>
      </c>
      <c r="X35" s="24">
        <v>8</v>
      </c>
    </row>
    <row r="36" spans="1:24" ht="12.75">
      <c r="A36" s="24"/>
      <c r="B36" s="24"/>
      <c r="C36" s="26"/>
      <c r="D36" s="24"/>
      <c r="E36" s="24"/>
      <c r="F36" s="23"/>
      <c r="G36" s="3"/>
      <c r="H36" s="23"/>
      <c r="I36" s="3"/>
      <c r="J36" s="23"/>
      <c r="K36" s="3"/>
      <c r="L36" s="23"/>
      <c r="M36" s="3"/>
      <c r="N36" s="23"/>
      <c r="O36" s="3"/>
      <c r="P36" s="23"/>
      <c r="Q36" s="3"/>
      <c r="R36" s="23"/>
      <c r="S36" s="3"/>
      <c r="T36" s="23"/>
      <c r="U36" s="3"/>
      <c r="V36" s="24"/>
      <c r="W36" s="24"/>
      <c r="X36" s="24"/>
    </row>
    <row r="37" spans="1:24" ht="12.75">
      <c r="A37" s="24">
        <v>13</v>
      </c>
      <c r="B37" s="24" t="str">
        <f>VLOOKUP(A37,ВК48кг,2,FALSE)</f>
        <v>Черкашин Сергей Андреевич</v>
      </c>
      <c r="C37" s="26" t="str">
        <f>VLOOKUP(A37,ВК48кг,5,FALSE)</f>
        <v>Свердловская область</v>
      </c>
      <c r="D37" s="24">
        <f>VLOOKUP(A37,ВК48кг,3,FALSE)</f>
        <v>1994</v>
      </c>
      <c r="E37" s="24">
        <f>VLOOKUP(A37,ВК48кг,4,FALSE)</f>
        <v>1</v>
      </c>
      <c r="F37" s="25">
        <v>14</v>
      </c>
      <c r="G37" s="9">
        <v>0</v>
      </c>
      <c r="H37" s="25">
        <v>11</v>
      </c>
      <c r="I37" s="9">
        <v>0</v>
      </c>
      <c r="J37" s="25">
        <v>12</v>
      </c>
      <c r="K37" s="9">
        <v>0</v>
      </c>
      <c r="L37" s="25">
        <v>19</v>
      </c>
      <c r="M37" s="9">
        <v>0</v>
      </c>
      <c r="N37" s="25">
        <v>15</v>
      </c>
      <c r="O37" s="9">
        <v>0</v>
      </c>
      <c r="P37" s="22" t="s">
        <v>26</v>
      </c>
      <c r="Q37" s="9"/>
      <c r="R37" s="25">
        <v>3</v>
      </c>
      <c r="S37" s="9">
        <v>0</v>
      </c>
      <c r="T37" s="25">
        <v>5</v>
      </c>
      <c r="U37" s="9">
        <v>0</v>
      </c>
      <c r="V37" s="24"/>
      <c r="W37" s="24"/>
      <c r="X37" s="45">
        <v>1</v>
      </c>
    </row>
    <row r="38" spans="1:24" ht="12.75">
      <c r="A38" s="24"/>
      <c r="B38" s="24"/>
      <c r="C38" s="26"/>
      <c r="D38" s="24"/>
      <c r="E38" s="24"/>
      <c r="F38" s="23"/>
      <c r="G38" s="3"/>
      <c r="H38" s="23"/>
      <c r="I38" s="3"/>
      <c r="J38" s="23"/>
      <c r="K38" s="3"/>
      <c r="L38" s="23"/>
      <c r="M38" s="3"/>
      <c r="N38" s="23"/>
      <c r="O38" s="3"/>
      <c r="P38" s="23"/>
      <c r="Q38" s="3"/>
      <c r="R38" s="23"/>
      <c r="S38" s="3"/>
      <c r="T38" s="23"/>
      <c r="U38" s="3"/>
      <c r="V38" s="24"/>
      <c r="W38" s="24"/>
      <c r="X38" s="45"/>
    </row>
    <row r="39" spans="1:24" ht="12.75">
      <c r="A39" s="24">
        <v>14</v>
      </c>
      <c r="B39" s="24" t="s">
        <v>41</v>
      </c>
      <c r="C39" s="26" t="str">
        <f>VLOOKUP(A39,ВК48кг,5,FALSE)</f>
        <v>Свердловская область</v>
      </c>
      <c r="D39" s="24">
        <f>VLOOKUP(A39,ВК48кг,3,FALSE)</f>
        <v>1995</v>
      </c>
      <c r="E39" s="24">
        <f>VLOOKUP(A39,ВК48кг,4,FALSE)</f>
        <v>1</v>
      </c>
      <c r="F39" s="25">
        <v>13</v>
      </c>
      <c r="G39" s="9">
        <v>4</v>
      </c>
      <c r="H39" s="25">
        <v>12</v>
      </c>
      <c r="I39" s="9">
        <v>4</v>
      </c>
      <c r="J39" s="22" t="s">
        <v>8</v>
      </c>
      <c r="K39" s="9"/>
      <c r="L39" s="22" t="s">
        <v>8</v>
      </c>
      <c r="M39" s="9"/>
      <c r="N39" s="22" t="s">
        <v>8</v>
      </c>
      <c r="O39" s="9"/>
      <c r="P39" s="22" t="s">
        <v>8</v>
      </c>
      <c r="Q39" s="9"/>
      <c r="R39" s="22" t="s">
        <v>8</v>
      </c>
      <c r="S39" s="9"/>
      <c r="T39" s="22" t="s">
        <v>8</v>
      </c>
      <c r="U39" s="9"/>
      <c r="V39" s="24">
        <v>2</v>
      </c>
      <c r="W39" s="24">
        <v>8</v>
      </c>
      <c r="X39" s="44" t="s">
        <v>45</v>
      </c>
    </row>
    <row r="40" spans="1:24" ht="12.75">
      <c r="A40" s="24"/>
      <c r="B40" s="24"/>
      <c r="C40" s="26"/>
      <c r="D40" s="24"/>
      <c r="E40" s="24"/>
      <c r="F40" s="23"/>
      <c r="G40" s="3"/>
      <c r="H40" s="23"/>
      <c r="I40" s="3"/>
      <c r="J40" s="23"/>
      <c r="K40" s="3"/>
      <c r="L40" s="23"/>
      <c r="M40" s="3"/>
      <c r="N40" s="23"/>
      <c r="O40" s="3"/>
      <c r="P40" s="23"/>
      <c r="Q40" s="3"/>
      <c r="R40" s="23"/>
      <c r="S40" s="3"/>
      <c r="T40" s="23"/>
      <c r="U40" s="3"/>
      <c r="V40" s="24"/>
      <c r="W40" s="24"/>
      <c r="X40" s="44"/>
    </row>
    <row r="41" spans="1:24" ht="12.75">
      <c r="A41" s="24">
        <v>15</v>
      </c>
      <c r="B41" s="24" t="str">
        <f>VLOOKUP(A41,ВК48кг,2,FALSE)</f>
        <v>Малясов Сергей Николаевич</v>
      </c>
      <c r="C41" s="26" t="str">
        <f>VLOOKUP(A41,ВК48кг,5,FALSE)</f>
        <v>Алтайский край</v>
      </c>
      <c r="D41" s="24">
        <f>VLOOKUP(A41,ВК48кг,3,FALSE)</f>
        <v>1995</v>
      </c>
      <c r="E41" s="24" t="str">
        <f>VLOOKUP(A41,ВК48кг,4,FALSE)</f>
        <v>кмс</v>
      </c>
      <c r="F41" s="25">
        <v>16</v>
      </c>
      <c r="G41" s="9">
        <v>1</v>
      </c>
      <c r="H41" s="25">
        <v>17</v>
      </c>
      <c r="I41" s="9">
        <v>0</v>
      </c>
      <c r="J41" s="25">
        <v>20</v>
      </c>
      <c r="K41" s="9">
        <v>1</v>
      </c>
      <c r="L41" s="25">
        <v>12</v>
      </c>
      <c r="M41" s="9">
        <v>3</v>
      </c>
      <c r="N41" s="25">
        <v>13</v>
      </c>
      <c r="O41" s="9">
        <v>4</v>
      </c>
      <c r="P41" s="22" t="s">
        <v>27</v>
      </c>
      <c r="Q41" s="9"/>
      <c r="R41" s="25">
        <v>5</v>
      </c>
      <c r="S41" s="9">
        <v>3</v>
      </c>
      <c r="T41" s="22" t="s">
        <v>8</v>
      </c>
      <c r="U41" s="9"/>
      <c r="V41" s="24"/>
      <c r="W41" s="24"/>
      <c r="X41" s="45">
        <v>3</v>
      </c>
    </row>
    <row r="42" spans="1:24" ht="12.75">
      <c r="A42" s="24"/>
      <c r="B42" s="24"/>
      <c r="C42" s="26"/>
      <c r="D42" s="24"/>
      <c r="E42" s="24"/>
      <c r="F42" s="23"/>
      <c r="G42" s="3"/>
      <c r="H42" s="23"/>
      <c r="I42" s="3"/>
      <c r="J42" s="23"/>
      <c r="K42" s="3"/>
      <c r="L42" s="23"/>
      <c r="M42" s="3"/>
      <c r="N42" s="23"/>
      <c r="O42" s="3"/>
      <c r="P42" s="23"/>
      <c r="Q42" s="3"/>
      <c r="R42" s="23"/>
      <c r="S42" s="3"/>
      <c r="T42" s="23"/>
      <c r="U42" s="3"/>
      <c r="V42" s="24"/>
      <c r="W42" s="24"/>
      <c r="X42" s="45"/>
    </row>
    <row r="43" spans="1:24" ht="12.75">
      <c r="A43" s="24">
        <v>16</v>
      </c>
      <c r="B43" s="24" t="str">
        <f>VLOOKUP(A43,ВК48кг,2,FALSE)</f>
        <v> Насибуллин Айрат Ракипович</v>
      </c>
      <c r="C43" s="26" t="str">
        <f>VLOOKUP(A43,ВК48кг,5,FALSE)</f>
        <v>Башкортостан</v>
      </c>
      <c r="D43" s="24">
        <f>VLOOKUP(A43,ВК48кг,3,FALSE)</f>
        <v>1995</v>
      </c>
      <c r="E43" s="24" t="str">
        <f>VLOOKUP(A43,ВК48кг,4,FALSE)</f>
        <v>кмс</v>
      </c>
      <c r="F43" s="25">
        <v>15</v>
      </c>
      <c r="G43" s="9">
        <v>3</v>
      </c>
      <c r="H43" s="25">
        <v>19</v>
      </c>
      <c r="I43" s="9">
        <v>4</v>
      </c>
      <c r="J43" s="22" t="s">
        <v>8</v>
      </c>
      <c r="K43" s="9"/>
      <c r="L43" s="22" t="s">
        <v>8</v>
      </c>
      <c r="M43" s="9"/>
      <c r="N43" s="22" t="s">
        <v>8</v>
      </c>
      <c r="O43" s="9"/>
      <c r="P43" s="22" t="s">
        <v>8</v>
      </c>
      <c r="Q43" s="9"/>
      <c r="R43" s="22" t="s">
        <v>8</v>
      </c>
      <c r="S43" s="9"/>
      <c r="T43" s="22" t="s">
        <v>8</v>
      </c>
      <c r="U43" s="9"/>
      <c r="V43" s="24">
        <v>2</v>
      </c>
      <c r="W43" s="24">
        <v>7</v>
      </c>
      <c r="X43" s="44" t="s">
        <v>44</v>
      </c>
    </row>
    <row r="44" spans="1:24" ht="12.75">
      <c r="A44" s="24"/>
      <c r="B44" s="24"/>
      <c r="C44" s="26"/>
      <c r="D44" s="24"/>
      <c r="E44" s="24"/>
      <c r="F44" s="23"/>
      <c r="G44" s="3"/>
      <c r="H44" s="23"/>
      <c r="I44" s="3"/>
      <c r="J44" s="23"/>
      <c r="K44" s="3"/>
      <c r="L44" s="23"/>
      <c r="M44" s="3"/>
      <c r="N44" s="23"/>
      <c r="O44" s="3"/>
      <c r="P44" s="23"/>
      <c r="Q44" s="3"/>
      <c r="R44" s="23"/>
      <c r="S44" s="3"/>
      <c r="T44" s="23"/>
      <c r="U44" s="3"/>
      <c r="V44" s="24"/>
      <c r="W44" s="24"/>
      <c r="X44" s="44"/>
    </row>
    <row r="45" spans="1:24" ht="12.75">
      <c r="A45" s="24">
        <v>17</v>
      </c>
      <c r="B45" s="24" t="str">
        <f>VLOOKUP(A45,ВК48кг,2,FALSE)</f>
        <v>Першуков Павел петрович</v>
      </c>
      <c r="C45" s="26" t="str">
        <f>VLOOKUP(A45,ВК48кг,5,FALSE)</f>
        <v>Курганская оьласть</v>
      </c>
      <c r="D45" s="24">
        <f>VLOOKUP(A45,ВК48кг,3,FALSE)</f>
        <v>1994</v>
      </c>
      <c r="E45" s="24">
        <f>VLOOKUP(A45,ВК48кг,4,FALSE)</f>
        <v>1</v>
      </c>
      <c r="F45" s="25">
        <v>18</v>
      </c>
      <c r="G45" s="9">
        <v>3</v>
      </c>
      <c r="H45" s="25">
        <v>15</v>
      </c>
      <c r="I45" s="9">
        <v>4</v>
      </c>
      <c r="J45" s="22" t="s">
        <v>8</v>
      </c>
      <c r="K45" s="9"/>
      <c r="L45" s="22" t="s">
        <v>8</v>
      </c>
      <c r="M45" s="9"/>
      <c r="N45" s="22" t="s">
        <v>8</v>
      </c>
      <c r="O45" s="9"/>
      <c r="P45" s="22" t="s">
        <v>8</v>
      </c>
      <c r="Q45" s="9"/>
      <c r="R45" s="22" t="s">
        <v>8</v>
      </c>
      <c r="S45" s="9"/>
      <c r="T45" s="22" t="s">
        <v>8</v>
      </c>
      <c r="U45" s="9"/>
      <c r="V45" s="24">
        <v>2</v>
      </c>
      <c r="W45" s="24">
        <v>7</v>
      </c>
      <c r="X45" s="44" t="s">
        <v>44</v>
      </c>
    </row>
    <row r="46" spans="1:24" ht="12.75">
      <c r="A46" s="24"/>
      <c r="B46" s="24"/>
      <c r="C46" s="26"/>
      <c r="D46" s="24"/>
      <c r="E46" s="24"/>
      <c r="F46" s="23"/>
      <c r="G46" s="3"/>
      <c r="H46" s="23"/>
      <c r="I46" s="3"/>
      <c r="J46" s="23"/>
      <c r="K46" s="3"/>
      <c r="L46" s="23"/>
      <c r="M46" s="3"/>
      <c r="N46" s="23"/>
      <c r="O46" s="3"/>
      <c r="P46" s="23"/>
      <c r="Q46" s="3"/>
      <c r="R46" s="23"/>
      <c r="S46" s="3"/>
      <c r="T46" s="23"/>
      <c r="U46" s="3"/>
      <c r="V46" s="24"/>
      <c r="W46" s="24"/>
      <c r="X46" s="44"/>
    </row>
    <row r="47" spans="1:24" ht="12.75">
      <c r="A47" s="24">
        <v>18</v>
      </c>
      <c r="B47" s="24" t="str">
        <f>VLOOKUP(A47,ВК48кг,2,FALSE)</f>
        <v>Гасымов Фахмир Угар оглы</v>
      </c>
      <c r="C47" s="26" t="str">
        <f>VLOOKUP(A47,ВК48кг,5,FALSE)</f>
        <v>Курганская оьласть</v>
      </c>
      <c r="D47" s="24">
        <f>VLOOKUP(A47,ВК48кг,3,FALSE)</f>
        <v>1995</v>
      </c>
      <c r="E47" s="24">
        <f>VLOOKUP(A47,ВК48кг,4,FALSE)</f>
        <v>1</v>
      </c>
      <c r="F47" s="25">
        <v>17</v>
      </c>
      <c r="G47" s="51">
        <v>2.5</v>
      </c>
      <c r="H47" s="25">
        <v>20</v>
      </c>
      <c r="I47" s="9">
        <v>3</v>
      </c>
      <c r="J47" s="25">
        <v>19</v>
      </c>
      <c r="K47" s="9">
        <v>4</v>
      </c>
      <c r="L47" s="22" t="s">
        <v>8</v>
      </c>
      <c r="M47" s="9"/>
      <c r="N47" s="22" t="s">
        <v>8</v>
      </c>
      <c r="O47" s="9"/>
      <c r="P47" s="22" t="s">
        <v>8</v>
      </c>
      <c r="Q47" s="9"/>
      <c r="R47" s="22" t="s">
        <v>8</v>
      </c>
      <c r="S47" s="9"/>
      <c r="T47" s="22" t="s">
        <v>8</v>
      </c>
      <c r="U47" s="9"/>
      <c r="V47" s="24">
        <v>3</v>
      </c>
      <c r="W47" s="24">
        <v>9.5</v>
      </c>
      <c r="X47" s="24">
        <v>13</v>
      </c>
    </row>
    <row r="48" spans="1:24" ht="12.75">
      <c r="A48" s="24"/>
      <c r="B48" s="24"/>
      <c r="C48" s="26"/>
      <c r="D48" s="24"/>
      <c r="E48" s="24"/>
      <c r="F48" s="23"/>
      <c r="G48" s="3"/>
      <c r="H48" s="23"/>
      <c r="I48" s="3"/>
      <c r="J48" s="23"/>
      <c r="K48" s="3"/>
      <c r="L48" s="23"/>
      <c r="M48" s="3"/>
      <c r="N48" s="23"/>
      <c r="O48" s="3"/>
      <c r="P48" s="23"/>
      <c r="Q48" s="3"/>
      <c r="R48" s="23"/>
      <c r="S48" s="3"/>
      <c r="T48" s="23"/>
      <c r="U48" s="3"/>
      <c r="V48" s="24"/>
      <c r="W48" s="24"/>
      <c r="X48" s="24"/>
    </row>
    <row r="49" spans="1:24" ht="12.75">
      <c r="A49" s="24">
        <v>19</v>
      </c>
      <c r="B49" s="24" t="str">
        <f>VLOOKUP(A49,ВК48кг,2,FALSE)</f>
        <v>Дегтярников Павел Игоревич</v>
      </c>
      <c r="C49" s="26" t="str">
        <f>VLOOKUP(A49,ВК48кг,5,FALSE)</f>
        <v>Курганская оьласть</v>
      </c>
      <c r="D49" s="24">
        <f>VLOOKUP(A49,ВК48кг,3,FALSE)</f>
        <v>1995</v>
      </c>
      <c r="E49" s="24" t="str">
        <f>VLOOKUP(A49,ВК48кг,4,FALSE)</f>
        <v>кмс</v>
      </c>
      <c r="F49" s="25">
        <v>20</v>
      </c>
      <c r="G49" s="9">
        <v>2</v>
      </c>
      <c r="H49" s="25">
        <v>16</v>
      </c>
      <c r="I49" s="9">
        <v>0</v>
      </c>
      <c r="J49" s="25">
        <v>18</v>
      </c>
      <c r="K49" s="9">
        <v>0</v>
      </c>
      <c r="L49" s="22">
        <v>13</v>
      </c>
      <c r="M49" s="9">
        <v>4</v>
      </c>
      <c r="N49" s="22" t="s">
        <v>8</v>
      </c>
      <c r="O49" s="9"/>
      <c r="P49" s="22" t="s">
        <v>8</v>
      </c>
      <c r="Q49" s="9"/>
      <c r="R49" s="22" t="s">
        <v>8</v>
      </c>
      <c r="S49" s="9"/>
      <c r="T49" s="22" t="s">
        <v>8</v>
      </c>
      <c r="U49" s="9"/>
      <c r="V49" s="24">
        <v>4</v>
      </c>
      <c r="W49" s="24">
        <v>6</v>
      </c>
      <c r="X49" s="44" t="s">
        <v>42</v>
      </c>
    </row>
    <row r="50" spans="1:24" ht="12.75">
      <c r="A50" s="24"/>
      <c r="B50" s="24"/>
      <c r="C50" s="26"/>
      <c r="D50" s="24"/>
      <c r="E50" s="24"/>
      <c r="F50" s="23"/>
      <c r="G50" s="3"/>
      <c r="H50" s="23"/>
      <c r="I50" s="3"/>
      <c r="J50" s="23"/>
      <c r="K50" s="3"/>
      <c r="L50" s="23"/>
      <c r="M50" s="3"/>
      <c r="N50" s="23"/>
      <c r="O50" s="3"/>
      <c r="P50" s="23"/>
      <c r="Q50" s="3"/>
      <c r="R50" s="23"/>
      <c r="S50" s="3"/>
      <c r="T50" s="23"/>
      <c r="U50" s="3"/>
      <c r="V50" s="24"/>
      <c r="W50" s="24"/>
      <c r="X50" s="44"/>
    </row>
    <row r="51" spans="1:24" ht="12.75">
      <c r="A51" s="24">
        <v>20</v>
      </c>
      <c r="B51" s="24" t="str">
        <f>VLOOKUP(A51,ВК48кг,2,FALSE)</f>
        <v>Рябин Евгений Владимирович</v>
      </c>
      <c r="C51" s="26" t="str">
        <f>VLOOKUP(A51,ВК48кг,5,FALSE)</f>
        <v>Свердловская область</v>
      </c>
      <c r="D51" s="24">
        <f>VLOOKUP(A51,ВК48кг,3,FALSE)</f>
        <v>1994</v>
      </c>
      <c r="E51" s="24">
        <f>VLOOKUP(A51,ВК48кг,4,FALSE)</f>
        <v>1</v>
      </c>
      <c r="F51" s="25">
        <v>19</v>
      </c>
      <c r="G51" s="9">
        <v>3</v>
      </c>
      <c r="H51" s="25">
        <v>18</v>
      </c>
      <c r="I51" s="9">
        <v>1</v>
      </c>
      <c r="J51" s="25">
        <v>15</v>
      </c>
      <c r="K51" s="9">
        <v>3</v>
      </c>
      <c r="L51" s="22" t="s">
        <v>8</v>
      </c>
      <c r="M51" s="9"/>
      <c r="N51" s="22" t="s">
        <v>8</v>
      </c>
      <c r="O51" s="9"/>
      <c r="P51" s="22" t="s">
        <v>8</v>
      </c>
      <c r="Q51" s="9"/>
      <c r="R51" s="22" t="s">
        <v>8</v>
      </c>
      <c r="S51" s="9"/>
      <c r="T51" s="22" t="s">
        <v>8</v>
      </c>
      <c r="U51" s="9"/>
      <c r="V51" s="24">
        <v>3</v>
      </c>
      <c r="W51" s="24">
        <v>7</v>
      </c>
      <c r="X51" s="24">
        <v>10</v>
      </c>
    </row>
    <row r="52" spans="1:24" ht="12.75">
      <c r="A52" s="24"/>
      <c r="B52" s="24"/>
      <c r="C52" s="26"/>
      <c r="D52" s="24"/>
      <c r="E52" s="24"/>
      <c r="F52" s="23"/>
      <c r="G52" s="3"/>
      <c r="H52" s="23"/>
      <c r="I52" s="3"/>
      <c r="J52" s="23"/>
      <c r="K52" s="3"/>
      <c r="L52" s="23"/>
      <c r="M52" s="3"/>
      <c r="N52" s="23"/>
      <c r="O52" s="3"/>
      <c r="P52" s="23"/>
      <c r="Q52" s="3"/>
      <c r="R52" s="23"/>
      <c r="S52" s="3"/>
      <c r="T52" s="23"/>
      <c r="U52" s="3"/>
      <c r="V52" s="24"/>
      <c r="W52" s="24"/>
      <c r="X52" s="24"/>
    </row>
    <row r="54" spans="1:24" ht="15">
      <c r="A54" s="14" t="s">
        <v>35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">
      <c r="A58" s="14" t="s">
        <v>36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</sheetData>
  <sheetProtection/>
  <mergeCells count="343">
    <mergeCell ref="P30:P31"/>
    <mergeCell ref="R30:R31"/>
    <mergeCell ref="T30:T31"/>
    <mergeCell ref="V30:V31"/>
    <mergeCell ref="R28:R29"/>
    <mergeCell ref="T28:T29"/>
    <mergeCell ref="V28:V29"/>
    <mergeCell ref="X30:X31"/>
    <mergeCell ref="W28:W29"/>
    <mergeCell ref="W30:W31"/>
    <mergeCell ref="P24:P25"/>
    <mergeCell ref="R24:R25"/>
    <mergeCell ref="L26:L27"/>
    <mergeCell ref="N26:N27"/>
    <mergeCell ref="P26:P27"/>
    <mergeCell ref="R26:R27"/>
    <mergeCell ref="N24:N25"/>
    <mergeCell ref="A26:A27"/>
    <mergeCell ref="B26:B27"/>
    <mergeCell ref="C26:C27"/>
    <mergeCell ref="D26:D27"/>
    <mergeCell ref="E22:E23"/>
    <mergeCell ref="F22:F23"/>
    <mergeCell ref="H22:H23"/>
    <mergeCell ref="J22:J23"/>
    <mergeCell ref="X22:X23"/>
    <mergeCell ref="L22:L23"/>
    <mergeCell ref="N22:N23"/>
    <mergeCell ref="P22:P23"/>
    <mergeCell ref="R22:R23"/>
    <mergeCell ref="T22:T23"/>
    <mergeCell ref="T16:T17"/>
    <mergeCell ref="V16:V17"/>
    <mergeCell ref="T18:T19"/>
    <mergeCell ref="V18:V19"/>
    <mergeCell ref="A1:X1"/>
    <mergeCell ref="A6:X6"/>
    <mergeCell ref="A5:X5"/>
    <mergeCell ref="A3:X3"/>
    <mergeCell ref="V14:V15"/>
    <mergeCell ref="W14:W15"/>
    <mergeCell ref="T14:T15"/>
    <mergeCell ref="A22:A23"/>
    <mergeCell ref="B22:B23"/>
    <mergeCell ref="C22:C23"/>
    <mergeCell ref="D22:D23"/>
    <mergeCell ref="R20:R21"/>
    <mergeCell ref="H16:H17"/>
    <mergeCell ref="N18:N19"/>
    <mergeCell ref="X14:X15"/>
    <mergeCell ref="L16:L17"/>
    <mergeCell ref="N16:N17"/>
    <mergeCell ref="P16:P17"/>
    <mergeCell ref="R16:R17"/>
    <mergeCell ref="W16:W17"/>
    <mergeCell ref="X16:X17"/>
    <mergeCell ref="N14:N15"/>
    <mergeCell ref="P14:P15"/>
    <mergeCell ref="R14:R15"/>
    <mergeCell ref="X12:X13"/>
    <mergeCell ref="A14:A15"/>
    <mergeCell ref="B14:B15"/>
    <mergeCell ref="C14:C15"/>
    <mergeCell ref="D14:D15"/>
    <mergeCell ref="E14:E15"/>
    <mergeCell ref="F14:F15"/>
    <mergeCell ref="H14:H15"/>
    <mergeCell ref="J14:J15"/>
    <mergeCell ref="L14:L15"/>
    <mergeCell ref="R12:R13"/>
    <mergeCell ref="T12:T13"/>
    <mergeCell ref="V12:V13"/>
    <mergeCell ref="W12:W13"/>
    <mergeCell ref="J12:J13"/>
    <mergeCell ref="L12:L13"/>
    <mergeCell ref="N12:N13"/>
    <mergeCell ref="P12:P13"/>
    <mergeCell ref="V10:V11"/>
    <mergeCell ref="W10:W11"/>
    <mergeCell ref="X10:X11"/>
    <mergeCell ref="A12:A13"/>
    <mergeCell ref="B12:B13"/>
    <mergeCell ref="C12:C13"/>
    <mergeCell ref="D12:D13"/>
    <mergeCell ref="E12:E13"/>
    <mergeCell ref="F12:F13"/>
    <mergeCell ref="H12:H13"/>
    <mergeCell ref="N10:O11"/>
    <mergeCell ref="P10:Q11"/>
    <mergeCell ref="R10:S11"/>
    <mergeCell ref="T10:U11"/>
    <mergeCell ref="A8:X9"/>
    <mergeCell ref="A10:A11"/>
    <mergeCell ref="B10:B11"/>
    <mergeCell ref="C10:C11"/>
    <mergeCell ref="D10:D11"/>
    <mergeCell ref="E10:E11"/>
    <mergeCell ref="F10:G11"/>
    <mergeCell ref="H10:I11"/>
    <mergeCell ref="J10:K11"/>
    <mergeCell ref="L10:M11"/>
    <mergeCell ref="A18:A19"/>
    <mergeCell ref="B18:B19"/>
    <mergeCell ref="C18:C19"/>
    <mergeCell ref="D18:D19"/>
    <mergeCell ref="J16:J17"/>
    <mergeCell ref="A16:A17"/>
    <mergeCell ref="B16:B17"/>
    <mergeCell ref="C16:C17"/>
    <mergeCell ref="D16:D17"/>
    <mergeCell ref="E16:E17"/>
    <mergeCell ref="F16:F17"/>
    <mergeCell ref="F20:F21"/>
    <mergeCell ref="H20:H21"/>
    <mergeCell ref="E18:E19"/>
    <mergeCell ref="F18:F19"/>
    <mergeCell ref="H18:H19"/>
    <mergeCell ref="X20:X21"/>
    <mergeCell ref="L18:L19"/>
    <mergeCell ref="W18:W19"/>
    <mergeCell ref="X18:X19"/>
    <mergeCell ref="L20:L21"/>
    <mergeCell ref="N20:N21"/>
    <mergeCell ref="P20:P21"/>
    <mergeCell ref="T20:T21"/>
    <mergeCell ref="R18:R19"/>
    <mergeCell ref="P18:P19"/>
    <mergeCell ref="E20:E21"/>
    <mergeCell ref="J20:J21"/>
    <mergeCell ref="J18:J19"/>
    <mergeCell ref="W20:W21"/>
    <mergeCell ref="A20:A21"/>
    <mergeCell ref="B20:B21"/>
    <mergeCell ref="C20:C21"/>
    <mergeCell ref="D20:D21"/>
    <mergeCell ref="X24:X25"/>
    <mergeCell ref="A24:A25"/>
    <mergeCell ref="B24:B25"/>
    <mergeCell ref="C24:C25"/>
    <mergeCell ref="D24:D25"/>
    <mergeCell ref="E24:E25"/>
    <mergeCell ref="F24:F25"/>
    <mergeCell ref="H24:H25"/>
    <mergeCell ref="J24:J25"/>
    <mergeCell ref="L24:L25"/>
    <mergeCell ref="W24:W25"/>
    <mergeCell ref="T24:T25"/>
    <mergeCell ref="V24:V25"/>
    <mergeCell ref="V20:V21"/>
    <mergeCell ref="V22:V23"/>
    <mergeCell ref="W22:W23"/>
    <mergeCell ref="X28:X29"/>
    <mergeCell ref="A28:A29"/>
    <mergeCell ref="B28:B29"/>
    <mergeCell ref="C28:C29"/>
    <mergeCell ref="D28:D29"/>
    <mergeCell ref="E28:E29"/>
    <mergeCell ref="F28:F29"/>
    <mergeCell ref="L28:L29"/>
    <mergeCell ref="N28:N29"/>
    <mergeCell ref="P28:P29"/>
    <mergeCell ref="H28:H29"/>
    <mergeCell ref="J28:J29"/>
    <mergeCell ref="H33:H34"/>
    <mergeCell ref="J33:J34"/>
    <mergeCell ref="F30:F31"/>
    <mergeCell ref="H30:H31"/>
    <mergeCell ref="A33:A34"/>
    <mergeCell ref="B33:B34"/>
    <mergeCell ref="C33:C34"/>
    <mergeCell ref="D33:D34"/>
    <mergeCell ref="E33:E34"/>
    <mergeCell ref="F33:F34"/>
    <mergeCell ref="C30:C31"/>
    <mergeCell ref="B30:B31"/>
    <mergeCell ref="V33:V34"/>
    <mergeCell ref="W33:W34"/>
    <mergeCell ref="X33:X34"/>
    <mergeCell ref="N33:N34"/>
    <mergeCell ref="P33:P34"/>
    <mergeCell ref="R33:R34"/>
    <mergeCell ref="T33:T34"/>
    <mergeCell ref="A35:A36"/>
    <mergeCell ref="B35:B36"/>
    <mergeCell ref="C35:C36"/>
    <mergeCell ref="D35:D36"/>
    <mergeCell ref="X35:X36"/>
    <mergeCell ref="L35:L36"/>
    <mergeCell ref="N35:N36"/>
    <mergeCell ref="P35:P36"/>
    <mergeCell ref="R35:R36"/>
    <mergeCell ref="E37:E38"/>
    <mergeCell ref="T35:T36"/>
    <mergeCell ref="V35:V36"/>
    <mergeCell ref="W35:W36"/>
    <mergeCell ref="E35:E36"/>
    <mergeCell ref="F35:F36"/>
    <mergeCell ref="H35:H36"/>
    <mergeCell ref="J35:J36"/>
    <mergeCell ref="A37:A38"/>
    <mergeCell ref="B37:B38"/>
    <mergeCell ref="C37:C38"/>
    <mergeCell ref="D37:D38"/>
    <mergeCell ref="X37:X38"/>
    <mergeCell ref="N37:N38"/>
    <mergeCell ref="P37:P38"/>
    <mergeCell ref="R37:R38"/>
    <mergeCell ref="T37:T38"/>
    <mergeCell ref="V37:V38"/>
    <mergeCell ref="W37:W38"/>
    <mergeCell ref="F37:F38"/>
    <mergeCell ref="H37:H38"/>
    <mergeCell ref="J37:J38"/>
    <mergeCell ref="L37:L38"/>
    <mergeCell ref="A39:A40"/>
    <mergeCell ref="B39:B40"/>
    <mergeCell ref="C39:C40"/>
    <mergeCell ref="D39:D40"/>
    <mergeCell ref="E39:E40"/>
    <mergeCell ref="F39:F40"/>
    <mergeCell ref="H39:H40"/>
    <mergeCell ref="J39:J40"/>
    <mergeCell ref="X39:X40"/>
    <mergeCell ref="L39:L40"/>
    <mergeCell ref="N39:N40"/>
    <mergeCell ref="P39:P40"/>
    <mergeCell ref="R39:R40"/>
    <mergeCell ref="T39:T40"/>
    <mergeCell ref="V39:V40"/>
    <mergeCell ref="W39:W40"/>
    <mergeCell ref="V41:V42"/>
    <mergeCell ref="W41:W42"/>
    <mergeCell ref="E41:E42"/>
    <mergeCell ref="F41:F42"/>
    <mergeCell ref="H41:H42"/>
    <mergeCell ref="J41:J42"/>
    <mergeCell ref="A41:A42"/>
    <mergeCell ref="B41:B42"/>
    <mergeCell ref="C41:C42"/>
    <mergeCell ref="D41:D42"/>
    <mergeCell ref="E43:E44"/>
    <mergeCell ref="F43:F44"/>
    <mergeCell ref="H43:H44"/>
    <mergeCell ref="J43:J44"/>
    <mergeCell ref="X41:X42"/>
    <mergeCell ref="N41:N42"/>
    <mergeCell ref="P41:P42"/>
    <mergeCell ref="R41:R42"/>
    <mergeCell ref="T41:T42"/>
    <mergeCell ref="A43:A44"/>
    <mergeCell ref="B43:B44"/>
    <mergeCell ref="C43:C44"/>
    <mergeCell ref="D43:D44"/>
    <mergeCell ref="X45:X46"/>
    <mergeCell ref="N45:N46"/>
    <mergeCell ref="P45:P46"/>
    <mergeCell ref="R45:R46"/>
    <mergeCell ref="T45:T46"/>
    <mergeCell ref="X43:X44"/>
    <mergeCell ref="L43:L44"/>
    <mergeCell ref="N43:N44"/>
    <mergeCell ref="P43:P44"/>
    <mergeCell ref="R43:R44"/>
    <mergeCell ref="T43:T44"/>
    <mergeCell ref="V43:V44"/>
    <mergeCell ref="W43:W44"/>
    <mergeCell ref="A47:A48"/>
    <mergeCell ref="B47:B48"/>
    <mergeCell ref="C47:C48"/>
    <mergeCell ref="D47:D48"/>
    <mergeCell ref="B45:B46"/>
    <mergeCell ref="C45:C46"/>
    <mergeCell ref="D45:D46"/>
    <mergeCell ref="E45:E46"/>
    <mergeCell ref="V45:V46"/>
    <mergeCell ref="W45:W46"/>
    <mergeCell ref="F45:F46"/>
    <mergeCell ref="H45:H46"/>
    <mergeCell ref="J45:J46"/>
    <mergeCell ref="L45:L46"/>
    <mergeCell ref="E47:E48"/>
    <mergeCell ref="F47:F48"/>
    <mergeCell ref="H47:H48"/>
    <mergeCell ref="J47:J48"/>
    <mergeCell ref="X47:X48"/>
    <mergeCell ref="L47:L48"/>
    <mergeCell ref="N47:N48"/>
    <mergeCell ref="P47:P48"/>
    <mergeCell ref="R47:R48"/>
    <mergeCell ref="T47:T48"/>
    <mergeCell ref="V47:V48"/>
    <mergeCell ref="W47:W48"/>
    <mergeCell ref="V49:V50"/>
    <mergeCell ref="W49:W50"/>
    <mergeCell ref="E49:E50"/>
    <mergeCell ref="F49:F50"/>
    <mergeCell ref="H49:H50"/>
    <mergeCell ref="J49:J50"/>
    <mergeCell ref="X49:X50"/>
    <mergeCell ref="N49:N50"/>
    <mergeCell ref="P49:P50"/>
    <mergeCell ref="R49:R50"/>
    <mergeCell ref="T49:T50"/>
    <mergeCell ref="A54:X54"/>
    <mergeCell ref="A58:X58"/>
    <mergeCell ref="T51:T52"/>
    <mergeCell ref="V51:V52"/>
    <mergeCell ref="W51:W52"/>
    <mergeCell ref="X51:X52"/>
    <mergeCell ref="E51:E52"/>
    <mergeCell ref="F51:F52"/>
    <mergeCell ref="H51:H52"/>
    <mergeCell ref="J51:J52"/>
    <mergeCell ref="D30:D31"/>
    <mergeCell ref="A51:A52"/>
    <mergeCell ref="B51:B52"/>
    <mergeCell ref="C51:C52"/>
    <mergeCell ref="D51:D52"/>
    <mergeCell ref="A49:A50"/>
    <mergeCell ref="B49:B50"/>
    <mergeCell ref="C49:C50"/>
    <mergeCell ref="D49:D50"/>
    <mergeCell ref="A45:A46"/>
    <mergeCell ref="N51:N52"/>
    <mergeCell ref="P51:P52"/>
    <mergeCell ref="R51:R52"/>
    <mergeCell ref="J30:J31"/>
    <mergeCell ref="L51:L52"/>
    <mergeCell ref="L49:L50"/>
    <mergeCell ref="L41:L42"/>
    <mergeCell ref="L33:L34"/>
    <mergeCell ref="L30:L31"/>
    <mergeCell ref="N30:N31"/>
    <mergeCell ref="A30:A31"/>
    <mergeCell ref="X26:X27"/>
    <mergeCell ref="W26:W27"/>
    <mergeCell ref="V26:V27"/>
    <mergeCell ref="T26:T27"/>
    <mergeCell ref="J26:J27"/>
    <mergeCell ref="H26:H27"/>
    <mergeCell ref="F26:F27"/>
    <mergeCell ref="E26:E27"/>
    <mergeCell ref="E30:E3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X51"/>
  <sheetViews>
    <sheetView zoomScalePageLayoutView="0" workbookViewId="0" topLeftCell="A9">
      <selection activeCell="X29" activeCellId="1" sqref="X12:X27 X29:X44"/>
    </sheetView>
  </sheetViews>
  <sheetFormatPr defaultColWidth="9.140625" defaultRowHeight="12.75"/>
  <cols>
    <col min="1" max="1" width="3.00390625" style="0" bestFit="1" customWidth="1"/>
    <col min="2" max="2" width="18.8515625" style="0" customWidth="1"/>
    <col min="3" max="3" width="11.140625" style="0" customWidth="1"/>
    <col min="4" max="4" width="5.28125" style="0" bestFit="1" customWidth="1"/>
    <col min="5" max="5" width="5.00390625" style="0" customWidth="1"/>
    <col min="6" max="6" width="3.00390625" style="0" bestFit="1" customWidth="1"/>
    <col min="7" max="7" width="2.71093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3.281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5.42187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29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52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53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VLOOKUP(A12,ВК51кг,2,FALSE)</f>
        <v>Волосников Алексей Андреевич</v>
      </c>
      <c r="C12" s="26" t="str">
        <f>VLOOKUP(A12,ВК51кг,5,FALSE)</f>
        <v>Свердловская область</v>
      </c>
      <c r="D12" s="24">
        <f>VLOOKUP(A12,ВК51кг,3,FALSE)</f>
        <v>1995</v>
      </c>
      <c r="E12" s="24">
        <f>VLOOKUP(A12,ВК51кг,4,FALSE)</f>
        <v>1</v>
      </c>
      <c r="F12" s="25">
        <v>2</v>
      </c>
      <c r="G12" s="2">
        <v>4</v>
      </c>
      <c r="H12" s="25">
        <v>3</v>
      </c>
      <c r="I12" s="2">
        <v>3</v>
      </c>
      <c r="J12" s="22" t="s">
        <v>8</v>
      </c>
      <c r="K12" s="2"/>
      <c r="L12" s="22" t="s">
        <v>8</v>
      </c>
      <c r="M12" s="2"/>
      <c r="N12" s="22" t="s">
        <v>8</v>
      </c>
      <c r="O12" s="2"/>
      <c r="P12" s="22" t="s">
        <v>8</v>
      </c>
      <c r="Q12" s="2"/>
      <c r="R12" s="22" t="s">
        <v>8</v>
      </c>
      <c r="S12" s="2"/>
      <c r="T12" s="22" t="s">
        <v>8</v>
      </c>
      <c r="U12" s="2"/>
      <c r="V12" s="24">
        <v>2</v>
      </c>
      <c r="W12" s="24">
        <v>7</v>
      </c>
      <c r="X12" s="44" t="s">
        <v>40</v>
      </c>
    </row>
    <row r="13" spans="1:24" ht="12.75">
      <c r="A13" s="24"/>
      <c r="B13" s="24"/>
      <c r="C13" s="26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44"/>
    </row>
    <row r="14" spans="1:24" ht="12.75">
      <c r="A14" s="24">
        <v>2</v>
      </c>
      <c r="B14" s="24" t="str">
        <f>VLOOKUP(A14,ВК51кг,2,FALSE)</f>
        <v>Федоров Никита Юрьевич</v>
      </c>
      <c r="C14" s="26" t="str">
        <f>VLOOKUP(A14,ВК51кг,5,FALSE)</f>
        <v>Курганская область</v>
      </c>
      <c r="D14" s="24">
        <f>VLOOKUP(A14,ВК51кг,3,FALSE)</f>
        <v>1994</v>
      </c>
      <c r="E14" s="24" t="str">
        <f>VLOOKUP(A14,ВК51кг,4,FALSE)</f>
        <v>кмс</v>
      </c>
      <c r="F14" s="25">
        <v>1</v>
      </c>
      <c r="G14" s="2">
        <v>0</v>
      </c>
      <c r="H14" s="25">
        <v>4</v>
      </c>
      <c r="I14" s="2">
        <v>0</v>
      </c>
      <c r="J14" s="25">
        <v>5</v>
      </c>
      <c r="K14" s="2">
        <v>0</v>
      </c>
      <c r="L14" s="25">
        <v>8</v>
      </c>
      <c r="M14" s="2">
        <v>2</v>
      </c>
      <c r="N14" s="25">
        <v>7</v>
      </c>
      <c r="O14" s="2">
        <v>0</v>
      </c>
      <c r="P14" s="22" t="s">
        <v>20</v>
      </c>
      <c r="Q14" s="2"/>
      <c r="R14" s="25">
        <v>14</v>
      </c>
      <c r="S14" s="2">
        <v>2</v>
      </c>
      <c r="T14" s="25">
        <v>16</v>
      </c>
      <c r="U14" s="2">
        <v>4</v>
      </c>
      <c r="V14" s="24"/>
      <c r="W14" s="24"/>
      <c r="X14" s="45">
        <v>2</v>
      </c>
    </row>
    <row r="15" spans="1:24" ht="12.75">
      <c r="A15" s="24"/>
      <c r="B15" s="24"/>
      <c r="C15" s="26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45"/>
    </row>
    <row r="16" spans="1:24" ht="12.75">
      <c r="A16" s="24">
        <v>3</v>
      </c>
      <c r="B16" s="24" t="str">
        <f>VLOOKUP(A16,ВК51кг,2,FALSE)</f>
        <v>Казанцев Павел Игоревич</v>
      </c>
      <c r="C16" s="26" t="str">
        <f>VLOOKUP(A16,ВК51кг,5,FALSE)</f>
        <v>Алтайский край</v>
      </c>
      <c r="D16" s="24">
        <f>VLOOKUP(A16,ВК51кг,3,FALSE)</f>
        <v>1995</v>
      </c>
      <c r="E16" s="24">
        <f>VLOOKUP(A16,ВК51кг,4,FALSE)</f>
        <v>1</v>
      </c>
      <c r="F16" s="25">
        <v>4</v>
      </c>
      <c r="G16" s="2">
        <v>1</v>
      </c>
      <c r="H16" s="25">
        <v>1</v>
      </c>
      <c r="I16" s="2">
        <v>2</v>
      </c>
      <c r="J16" s="25">
        <v>7</v>
      </c>
      <c r="K16" s="2">
        <v>3</v>
      </c>
      <c r="L16" s="22" t="s">
        <v>8</v>
      </c>
      <c r="M16" s="2"/>
      <c r="N16" s="22" t="s">
        <v>8</v>
      </c>
      <c r="O16" s="2"/>
      <c r="P16" s="22" t="s">
        <v>8</v>
      </c>
      <c r="Q16" s="2"/>
      <c r="R16" s="22" t="s">
        <v>8</v>
      </c>
      <c r="S16" s="2"/>
      <c r="T16" s="22" t="s">
        <v>8</v>
      </c>
      <c r="U16" s="2"/>
      <c r="V16" s="24">
        <v>3</v>
      </c>
      <c r="W16" s="24">
        <v>6</v>
      </c>
      <c r="X16" s="24">
        <v>8</v>
      </c>
    </row>
    <row r="17" spans="1:24" ht="12.75">
      <c r="A17" s="24"/>
      <c r="B17" s="24"/>
      <c r="C17" s="26"/>
      <c r="D17" s="24"/>
      <c r="E17" s="24"/>
      <c r="F17" s="23"/>
      <c r="G17" s="3"/>
      <c r="H17" s="23"/>
      <c r="I17" s="3"/>
      <c r="J17" s="23"/>
      <c r="K17" s="3"/>
      <c r="L17" s="23"/>
      <c r="M17" s="3"/>
      <c r="N17" s="23"/>
      <c r="O17" s="3"/>
      <c r="P17" s="23"/>
      <c r="Q17" s="3"/>
      <c r="R17" s="23"/>
      <c r="S17" s="3"/>
      <c r="T17" s="23"/>
      <c r="U17" s="3"/>
      <c r="V17" s="24"/>
      <c r="W17" s="24"/>
      <c r="X17" s="24"/>
    </row>
    <row r="18" spans="1:24" ht="12.75">
      <c r="A18" s="24">
        <v>4</v>
      </c>
      <c r="B18" s="24" t="str">
        <f>VLOOKUP(A18,ВК51кг,2,FALSE)</f>
        <v>Букатин Виктор Александрович</v>
      </c>
      <c r="C18" s="26" t="str">
        <f>VLOOKUP(A18,ВК51кг,5,FALSE)</f>
        <v>Свердловская область</v>
      </c>
      <c r="D18" s="24">
        <f>VLOOKUP(A18,ВК51кг,3,FALSE)</f>
        <v>1995</v>
      </c>
      <c r="E18" s="24">
        <f>VLOOKUP(A18,ВК51кг,4,FALSE)</f>
        <v>1</v>
      </c>
      <c r="F18" s="25">
        <v>3</v>
      </c>
      <c r="G18" s="2">
        <v>3</v>
      </c>
      <c r="H18" s="25">
        <v>2</v>
      </c>
      <c r="I18" s="2">
        <v>4</v>
      </c>
      <c r="J18" s="22" t="s">
        <v>8</v>
      </c>
      <c r="K18" s="2"/>
      <c r="L18" s="22" t="s">
        <v>8</v>
      </c>
      <c r="M18" s="2"/>
      <c r="N18" s="22" t="s">
        <v>8</v>
      </c>
      <c r="O18" s="2"/>
      <c r="P18" s="22" t="s">
        <v>8</v>
      </c>
      <c r="Q18" s="2"/>
      <c r="R18" s="22" t="s">
        <v>8</v>
      </c>
      <c r="S18" s="2"/>
      <c r="T18" s="22" t="s">
        <v>8</v>
      </c>
      <c r="U18" s="2"/>
      <c r="V18" s="24">
        <v>2</v>
      </c>
      <c r="W18" s="24">
        <v>7</v>
      </c>
      <c r="X18" s="44" t="s">
        <v>40</v>
      </c>
    </row>
    <row r="19" spans="1:24" ht="12.75">
      <c r="A19" s="24"/>
      <c r="B19" s="24"/>
      <c r="C19" s="26"/>
      <c r="D19" s="24"/>
      <c r="E19" s="24"/>
      <c r="F19" s="23"/>
      <c r="G19" s="3"/>
      <c r="H19" s="23"/>
      <c r="I19" s="3"/>
      <c r="J19" s="23"/>
      <c r="K19" s="3"/>
      <c r="L19" s="23"/>
      <c r="M19" s="3"/>
      <c r="N19" s="23"/>
      <c r="O19" s="3"/>
      <c r="P19" s="23"/>
      <c r="Q19" s="3"/>
      <c r="R19" s="23"/>
      <c r="S19" s="3"/>
      <c r="T19" s="23"/>
      <c r="U19" s="3"/>
      <c r="V19" s="24"/>
      <c r="W19" s="24"/>
      <c r="X19" s="44"/>
    </row>
    <row r="20" spans="1:24" ht="12.75">
      <c r="A20" s="24">
        <v>5</v>
      </c>
      <c r="B20" s="24" t="str">
        <f>VLOOKUP(A20,ВК51кг,2,FALSE)</f>
        <v>Троцкий Антон Генадьевич</v>
      </c>
      <c r="C20" s="26" t="str">
        <f>VLOOKUP(A20,ВК51кг,5,FALSE)</f>
        <v>Свердловская область</v>
      </c>
      <c r="D20" s="24">
        <f>VLOOKUP(A20,ВК51кг,3,FALSE)</f>
        <v>1994</v>
      </c>
      <c r="E20" s="24">
        <f>VLOOKUP(A20,ВК51кг,4,FALSE)</f>
        <v>1</v>
      </c>
      <c r="F20" s="25">
        <v>6</v>
      </c>
      <c r="G20" s="2">
        <v>2</v>
      </c>
      <c r="H20" s="25">
        <v>7</v>
      </c>
      <c r="I20" s="2">
        <v>3</v>
      </c>
      <c r="J20" s="25">
        <v>2</v>
      </c>
      <c r="K20" s="2">
        <v>4</v>
      </c>
      <c r="L20" s="22" t="s">
        <v>8</v>
      </c>
      <c r="M20" s="2"/>
      <c r="N20" s="22" t="s">
        <v>8</v>
      </c>
      <c r="O20" s="2"/>
      <c r="P20" s="22" t="s">
        <v>8</v>
      </c>
      <c r="Q20" s="2"/>
      <c r="R20" s="22" t="s">
        <v>8</v>
      </c>
      <c r="S20" s="2"/>
      <c r="T20" s="22" t="s">
        <v>8</v>
      </c>
      <c r="U20" s="2"/>
      <c r="V20" s="24">
        <v>3</v>
      </c>
      <c r="W20" s="24">
        <v>9</v>
      </c>
      <c r="X20" s="24">
        <v>10</v>
      </c>
    </row>
    <row r="21" spans="1:24" ht="12.75">
      <c r="A21" s="24"/>
      <c r="B21" s="24"/>
      <c r="C21" s="26"/>
      <c r="D21" s="24"/>
      <c r="E21" s="24"/>
      <c r="F21" s="23"/>
      <c r="G21" s="3"/>
      <c r="H21" s="23"/>
      <c r="I21" s="3"/>
      <c r="J21" s="23"/>
      <c r="K21" s="3"/>
      <c r="L21" s="23"/>
      <c r="M21" s="3"/>
      <c r="N21" s="23"/>
      <c r="O21" s="3"/>
      <c r="P21" s="23"/>
      <c r="Q21" s="3"/>
      <c r="R21" s="23"/>
      <c r="S21" s="3"/>
      <c r="T21" s="23"/>
      <c r="U21" s="3"/>
      <c r="V21" s="24"/>
      <c r="W21" s="24"/>
      <c r="X21" s="24"/>
    </row>
    <row r="22" spans="1:24" ht="12.75">
      <c r="A22" s="24">
        <v>6</v>
      </c>
      <c r="B22" s="24" t="str">
        <f>VLOOKUP(A22,ВК51кг,2,FALSE)</f>
        <v>Скоробогатов максим Юрьевич</v>
      </c>
      <c r="C22" s="26" t="str">
        <f>VLOOKUP(A22,ВК51кг,5,FALSE)</f>
        <v>Курганская область</v>
      </c>
      <c r="D22" s="24">
        <f>VLOOKUP(A22,ВК51кг,3,FALSE)</f>
        <v>1994</v>
      </c>
      <c r="E22" s="24">
        <f>VLOOKUP(A22,ВК51кг,4,FALSE)</f>
        <v>1</v>
      </c>
      <c r="F22" s="25">
        <v>5</v>
      </c>
      <c r="G22" s="2">
        <v>3</v>
      </c>
      <c r="H22" s="25">
        <v>8</v>
      </c>
      <c r="I22" s="2">
        <v>3</v>
      </c>
      <c r="J22" s="22" t="s">
        <v>8</v>
      </c>
      <c r="K22" s="2"/>
      <c r="L22" s="22" t="s">
        <v>8</v>
      </c>
      <c r="M22" s="2"/>
      <c r="N22" s="22" t="s">
        <v>8</v>
      </c>
      <c r="O22" s="2"/>
      <c r="P22" s="22" t="s">
        <v>8</v>
      </c>
      <c r="Q22" s="2"/>
      <c r="R22" s="22" t="s">
        <v>8</v>
      </c>
      <c r="S22" s="2"/>
      <c r="T22" s="22" t="s">
        <v>8</v>
      </c>
      <c r="U22" s="2"/>
      <c r="V22" s="24">
        <v>2</v>
      </c>
      <c r="W22" s="24">
        <v>6</v>
      </c>
      <c r="X22" s="44" t="s">
        <v>39</v>
      </c>
    </row>
    <row r="23" spans="1:24" ht="12.75">
      <c r="A23" s="24"/>
      <c r="B23" s="24"/>
      <c r="C23" s="26"/>
      <c r="D23" s="24"/>
      <c r="E23" s="24"/>
      <c r="F23" s="23"/>
      <c r="G23" s="3"/>
      <c r="H23" s="23"/>
      <c r="I23" s="3"/>
      <c r="J23" s="23"/>
      <c r="K23" s="3"/>
      <c r="L23" s="23"/>
      <c r="M23" s="3"/>
      <c r="N23" s="23"/>
      <c r="O23" s="3"/>
      <c r="P23" s="23"/>
      <c r="Q23" s="3"/>
      <c r="R23" s="23"/>
      <c r="S23" s="3"/>
      <c r="T23" s="23"/>
      <c r="U23" s="3"/>
      <c r="V23" s="24"/>
      <c r="W23" s="24"/>
      <c r="X23" s="44"/>
    </row>
    <row r="24" spans="1:24" ht="12.75">
      <c r="A24" s="24">
        <v>7</v>
      </c>
      <c r="B24" s="24" t="str">
        <f>VLOOKUP(A24,ВК51кг,2,FALSE)</f>
        <v>Перевалов Алексей Евгеньевич</v>
      </c>
      <c r="C24" s="26" t="str">
        <f>VLOOKUP(A24,ВК51кг,5,FALSE)</f>
        <v>Курганская область</v>
      </c>
      <c r="D24" s="24">
        <f>VLOOKUP(A24,ВК51кг,3,FALSE)</f>
        <v>1994</v>
      </c>
      <c r="E24" s="24" t="str">
        <f>VLOOKUP(A24,ВК51кг,4,FALSE)</f>
        <v>кмс</v>
      </c>
      <c r="F24" s="25">
        <v>8</v>
      </c>
      <c r="G24" s="2">
        <v>1</v>
      </c>
      <c r="H24" s="25">
        <v>5</v>
      </c>
      <c r="I24" s="2">
        <v>1</v>
      </c>
      <c r="J24" s="22">
        <v>3</v>
      </c>
      <c r="K24" s="2">
        <v>1</v>
      </c>
      <c r="L24" s="22" t="s">
        <v>14</v>
      </c>
      <c r="M24" s="2">
        <v>0</v>
      </c>
      <c r="N24" s="25">
        <v>2</v>
      </c>
      <c r="O24" s="2">
        <v>4</v>
      </c>
      <c r="P24" s="22" t="s">
        <v>22</v>
      </c>
      <c r="Q24" s="2"/>
      <c r="R24" s="25">
        <v>16</v>
      </c>
      <c r="S24" s="2">
        <v>3</v>
      </c>
      <c r="T24" s="25"/>
      <c r="U24" s="2"/>
      <c r="V24" s="24"/>
      <c r="W24" s="24"/>
      <c r="X24" s="45">
        <v>3</v>
      </c>
    </row>
    <row r="25" spans="1:24" ht="12.75">
      <c r="A25" s="24"/>
      <c r="B25" s="24"/>
      <c r="C25" s="26"/>
      <c r="D25" s="24"/>
      <c r="E25" s="24"/>
      <c r="F25" s="23"/>
      <c r="G25" s="3"/>
      <c r="H25" s="23"/>
      <c r="I25" s="3"/>
      <c r="J25" s="23"/>
      <c r="K25" s="3"/>
      <c r="L25" s="23"/>
      <c r="M25" s="3"/>
      <c r="N25" s="23"/>
      <c r="O25" s="3"/>
      <c r="P25" s="23"/>
      <c r="Q25" s="3"/>
      <c r="R25" s="23"/>
      <c r="S25" s="3"/>
      <c r="T25" s="23"/>
      <c r="U25" s="3"/>
      <c r="V25" s="24"/>
      <c r="W25" s="24"/>
      <c r="X25" s="45"/>
    </row>
    <row r="26" spans="1:24" ht="12.75" customHeight="1">
      <c r="A26" s="11">
        <v>8</v>
      </c>
      <c r="B26" s="11" t="str">
        <f>VLOOKUP(A26,ВК51кг,2,FALSE)</f>
        <v>Ибрагимов Рустам Русланович</v>
      </c>
      <c r="C26" s="40" t="str">
        <f>VLOOKUP(A26,ВК51кг,5,FALSE)</f>
        <v>Омская область</v>
      </c>
      <c r="D26" s="11">
        <f>VLOOKUP(A26,ВК51кг,3,FALSE)</f>
        <v>1994</v>
      </c>
      <c r="E26" s="11">
        <f>VLOOKUP(A26,ВК51кг,4,FALSE)</f>
        <v>1</v>
      </c>
      <c r="F26" s="25">
        <v>7</v>
      </c>
      <c r="G26" s="2">
        <v>3</v>
      </c>
      <c r="H26" s="25">
        <v>7</v>
      </c>
      <c r="I26" s="2">
        <v>1</v>
      </c>
      <c r="J26" s="22" t="s">
        <v>14</v>
      </c>
      <c r="K26" s="2">
        <v>0</v>
      </c>
      <c r="L26" s="25">
        <v>2</v>
      </c>
      <c r="M26" s="2">
        <v>3</v>
      </c>
      <c r="N26" s="22" t="s">
        <v>8</v>
      </c>
      <c r="O26" s="10"/>
      <c r="P26" s="22" t="s">
        <v>8</v>
      </c>
      <c r="Q26" s="2"/>
      <c r="R26" s="22" t="s">
        <v>8</v>
      </c>
      <c r="S26" s="2"/>
      <c r="T26" s="22" t="s">
        <v>8</v>
      </c>
      <c r="U26" s="2"/>
      <c r="V26" s="11">
        <v>4</v>
      </c>
      <c r="W26" s="11">
        <v>7</v>
      </c>
      <c r="X26" s="11">
        <v>6</v>
      </c>
    </row>
    <row r="27" spans="1:24" ht="12.75">
      <c r="A27" s="38"/>
      <c r="B27" s="38"/>
      <c r="C27" s="41"/>
      <c r="D27" s="38"/>
      <c r="E27" s="38"/>
      <c r="F27" s="23"/>
      <c r="G27" s="3"/>
      <c r="H27" s="23"/>
      <c r="I27" s="3"/>
      <c r="J27" s="39"/>
      <c r="K27" s="3"/>
      <c r="L27" s="23"/>
      <c r="M27" s="3"/>
      <c r="N27" s="39"/>
      <c r="O27" s="3"/>
      <c r="P27" s="39"/>
      <c r="Q27" s="3"/>
      <c r="R27" s="39"/>
      <c r="S27" s="3"/>
      <c r="T27" s="39"/>
      <c r="U27" s="3"/>
      <c r="V27" s="38"/>
      <c r="W27" s="38"/>
      <c r="X27" s="38"/>
    </row>
    <row r="28" spans="1:24" ht="12.7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</row>
    <row r="29" spans="1:24" ht="12.75" customHeight="1">
      <c r="A29" s="11">
        <v>9</v>
      </c>
      <c r="B29" s="11" t="str">
        <f>VLOOKUP(A29,ВК51кг,2,FALSE)</f>
        <v>Осинцев Егор Михайлович</v>
      </c>
      <c r="C29" s="40" t="str">
        <f>VLOOKUP(A29,ВК51кг,5,FALSE)</f>
        <v>Курганская область</v>
      </c>
      <c r="D29" s="11">
        <f>VLOOKUP(A29,ВК51кг,3,FALSE)</f>
        <v>1994</v>
      </c>
      <c r="E29" s="11" t="str">
        <f>VLOOKUP(A29,ВК51кг,4,FALSE)</f>
        <v>кмс</v>
      </c>
      <c r="F29" s="25">
        <v>10</v>
      </c>
      <c r="G29" s="2">
        <v>0</v>
      </c>
      <c r="H29" s="25">
        <v>11</v>
      </c>
      <c r="I29" s="2">
        <v>0</v>
      </c>
      <c r="J29" s="25">
        <v>13</v>
      </c>
      <c r="K29" s="2">
        <v>2</v>
      </c>
      <c r="L29" s="25">
        <v>14</v>
      </c>
      <c r="M29" s="2">
        <v>4</v>
      </c>
      <c r="N29" s="22" t="s">
        <v>8</v>
      </c>
      <c r="O29" s="2"/>
      <c r="P29" s="22" t="s">
        <v>8</v>
      </c>
      <c r="Q29" s="2"/>
      <c r="R29" s="22" t="s">
        <v>8</v>
      </c>
      <c r="S29" s="2"/>
      <c r="T29" s="22" t="s">
        <v>8</v>
      </c>
      <c r="U29" s="2"/>
      <c r="V29" s="11">
        <v>4</v>
      </c>
      <c r="W29" s="11">
        <v>6</v>
      </c>
      <c r="X29" s="11">
        <v>5</v>
      </c>
    </row>
    <row r="30" spans="1:24" ht="12.75">
      <c r="A30" s="38"/>
      <c r="B30" s="38"/>
      <c r="C30" s="41"/>
      <c r="D30" s="38"/>
      <c r="E30" s="38"/>
      <c r="F30" s="23"/>
      <c r="G30" s="3"/>
      <c r="H30" s="23"/>
      <c r="I30" s="3"/>
      <c r="J30" s="23"/>
      <c r="K30" s="3"/>
      <c r="L30" s="23"/>
      <c r="M30" s="3"/>
      <c r="N30" s="23"/>
      <c r="O30" s="3"/>
      <c r="P30" s="23"/>
      <c r="Q30" s="3"/>
      <c r="R30" s="23"/>
      <c r="S30" s="3"/>
      <c r="T30" s="23"/>
      <c r="U30" s="3"/>
      <c r="V30" s="38"/>
      <c r="W30" s="38"/>
      <c r="X30" s="38"/>
    </row>
    <row r="31" spans="1:24" ht="12.75" customHeight="1">
      <c r="A31" s="11">
        <v>10</v>
      </c>
      <c r="B31" s="11" t="str">
        <f>VLOOKUP(A31,ВК51кг,2,FALSE)</f>
        <v>Стенников Артур Юрьевич</v>
      </c>
      <c r="C31" s="40" t="str">
        <f>VLOOKUP(A31,ВК51кг,5,FALSE)</f>
        <v>Курганская область</v>
      </c>
      <c r="D31" s="11">
        <f>VLOOKUP(A31,ВК51кг,3,FALSE)</f>
        <v>1995</v>
      </c>
      <c r="E31" s="11">
        <f>VLOOKUP(A31,ВК51кг,4,FALSE)</f>
        <v>2</v>
      </c>
      <c r="F31" s="25">
        <v>9</v>
      </c>
      <c r="G31" s="2">
        <v>4</v>
      </c>
      <c r="H31" s="25">
        <v>12</v>
      </c>
      <c r="I31" s="2">
        <v>3</v>
      </c>
      <c r="J31" s="22" t="s">
        <v>8</v>
      </c>
      <c r="K31" s="2"/>
      <c r="L31" s="22" t="s">
        <v>8</v>
      </c>
      <c r="M31" s="2"/>
      <c r="N31" s="22" t="s">
        <v>8</v>
      </c>
      <c r="O31" s="2"/>
      <c r="P31" s="22" t="s">
        <v>8</v>
      </c>
      <c r="Q31" s="2"/>
      <c r="R31" s="22" t="s">
        <v>8</v>
      </c>
      <c r="S31" s="2"/>
      <c r="T31" s="22" t="s">
        <v>8</v>
      </c>
      <c r="U31" s="2"/>
      <c r="V31" s="11">
        <v>2</v>
      </c>
      <c r="W31" s="11">
        <v>7</v>
      </c>
      <c r="X31" s="42" t="s">
        <v>40</v>
      </c>
    </row>
    <row r="32" spans="1:24" ht="12.75">
      <c r="A32" s="38"/>
      <c r="B32" s="38"/>
      <c r="C32" s="41"/>
      <c r="D32" s="38"/>
      <c r="E32" s="38"/>
      <c r="F32" s="23"/>
      <c r="G32" s="3"/>
      <c r="H32" s="23"/>
      <c r="I32" s="3"/>
      <c r="J32" s="39"/>
      <c r="K32" s="3"/>
      <c r="L32" s="39"/>
      <c r="M32" s="3"/>
      <c r="N32" s="39"/>
      <c r="O32" s="3"/>
      <c r="P32" s="39"/>
      <c r="Q32" s="3"/>
      <c r="R32" s="39"/>
      <c r="S32" s="3"/>
      <c r="T32" s="39"/>
      <c r="U32" s="3"/>
      <c r="V32" s="38"/>
      <c r="W32" s="38"/>
      <c r="X32" s="43"/>
    </row>
    <row r="33" spans="1:24" ht="12.75">
      <c r="A33" s="11">
        <v>11</v>
      </c>
      <c r="B33" s="11" t="str">
        <f>VLOOKUP(A33,ВК51кг,2,FALSE)</f>
        <v>Николаев Никита Дмитриевич</v>
      </c>
      <c r="C33" s="40" t="str">
        <f>VLOOKUP(A33,ВК51кг,5,FALSE)</f>
        <v>Свердловская область</v>
      </c>
      <c r="D33" s="11">
        <f>VLOOKUP(A33,ВК51кг,3,FALSE)</f>
        <v>1995</v>
      </c>
      <c r="E33" s="11">
        <f>VLOOKUP(A33,ВК51кг,4,FALSE)</f>
        <v>1</v>
      </c>
      <c r="F33" s="25">
        <v>12</v>
      </c>
      <c r="G33" s="2">
        <v>4</v>
      </c>
      <c r="H33" s="25">
        <v>8</v>
      </c>
      <c r="I33" s="2">
        <v>4</v>
      </c>
      <c r="J33" s="22" t="s">
        <v>8</v>
      </c>
      <c r="K33" s="2"/>
      <c r="L33" s="22" t="s">
        <v>8</v>
      </c>
      <c r="M33" s="2"/>
      <c r="N33" s="22" t="s">
        <v>8</v>
      </c>
      <c r="O33" s="2"/>
      <c r="P33" s="22" t="s">
        <v>8</v>
      </c>
      <c r="Q33" s="2"/>
      <c r="R33" s="22" t="s">
        <v>8</v>
      </c>
      <c r="S33" s="2"/>
      <c r="T33" s="22" t="s">
        <v>8</v>
      </c>
      <c r="U33" s="2"/>
      <c r="V33" s="11">
        <v>2</v>
      </c>
      <c r="W33" s="11">
        <v>8</v>
      </c>
      <c r="X33" s="11">
        <v>16</v>
      </c>
    </row>
    <row r="34" spans="1:24" ht="12.75">
      <c r="A34" s="38"/>
      <c r="B34" s="38"/>
      <c r="C34" s="41"/>
      <c r="D34" s="38"/>
      <c r="E34" s="38"/>
      <c r="F34" s="23"/>
      <c r="G34" s="3"/>
      <c r="H34" s="23"/>
      <c r="I34" s="3"/>
      <c r="J34" s="23"/>
      <c r="K34" s="3"/>
      <c r="L34" s="23"/>
      <c r="M34" s="3"/>
      <c r="N34" s="23"/>
      <c r="O34" s="3"/>
      <c r="P34" s="23"/>
      <c r="Q34" s="3"/>
      <c r="R34" s="23"/>
      <c r="S34" s="3"/>
      <c r="T34" s="23"/>
      <c r="U34" s="3"/>
      <c r="V34" s="38"/>
      <c r="W34" s="38"/>
      <c r="X34" s="38"/>
    </row>
    <row r="35" spans="1:24" ht="12.75" customHeight="1">
      <c r="A35" s="11">
        <v>12</v>
      </c>
      <c r="B35" s="11" t="str">
        <f>VLOOKUP(A35,ВК51кг,2,FALSE)</f>
        <v>Фурсов Владислав Игоревич</v>
      </c>
      <c r="C35" s="40" t="str">
        <f>VLOOKUP(A35,ВК51кг,5,FALSE)</f>
        <v>Свердловская область</v>
      </c>
      <c r="D35" s="11">
        <f>VLOOKUP(A35,ВК51кг,3,FALSE)</f>
        <v>1996</v>
      </c>
      <c r="E35" s="24">
        <f>VLOOKUP(A35,ВК51кг,4,FALSE)</f>
        <v>1</v>
      </c>
      <c r="F35" s="25">
        <v>11</v>
      </c>
      <c r="G35" s="2">
        <v>0</v>
      </c>
      <c r="H35" s="25">
        <v>10</v>
      </c>
      <c r="I35" s="2">
        <v>1</v>
      </c>
      <c r="J35" s="25">
        <v>14</v>
      </c>
      <c r="K35" s="2">
        <v>4</v>
      </c>
      <c r="L35" s="25">
        <v>16</v>
      </c>
      <c r="M35" s="2">
        <v>4</v>
      </c>
      <c r="N35" s="22" t="s">
        <v>8</v>
      </c>
      <c r="O35" s="2"/>
      <c r="P35" s="22" t="s">
        <v>8</v>
      </c>
      <c r="Q35" s="2"/>
      <c r="R35" s="22" t="s">
        <v>8</v>
      </c>
      <c r="S35" s="2"/>
      <c r="T35" s="22" t="s">
        <v>8</v>
      </c>
      <c r="U35" s="2"/>
      <c r="V35" s="24">
        <v>4</v>
      </c>
      <c r="W35" s="24">
        <v>9</v>
      </c>
      <c r="X35" s="24">
        <v>7</v>
      </c>
    </row>
    <row r="36" spans="1:24" ht="12.75">
      <c r="A36" s="38"/>
      <c r="B36" s="38"/>
      <c r="C36" s="41"/>
      <c r="D36" s="38"/>
      <c r="E36" s="24"/>
      <c r="F36" s="23"/>
      <c r="G36" s="3"/>
      <c r="H36" s="23"/>
      <c r="I36" s="3"/>
      <c r="J36" s="23"/>
      <c r="K36" s="3"/>
      <c r="L36" s="23"/>
      <c r="M36" s="3"/>
      <c r="N36" s="23"/>
      <c r="O36" s="3"/>
      <c r="P36" s="23"/>
      <c r="Q36" s="3"/>
      <c r="R36" s="23"/>
      <c r="S36" s="3"/>
      <c r="T36" s="23"/>
      <c r="U36" s="3"/>
      <c r="V36" s="24"/>
      <c r="W36" s="24"/>
      <c r="X36" s="24"/>
    </row>
    <row r="37" spans="1:24" ht="12.75">
      <c r="A37" s="24">
        <v>13</v>
      </c>
      <c r="B37" s="24" t="str">
        <f>VLOOKUP(A37,ВК51кг,2,FALSE)</f>
        <v>Саньков Александр Андреевич</v>
      </c>
      <c r="C37" s="26" t="str">
        <f>VLOOKUP(A37,ВК51кг,5,FALSE)</f>
        <v>Кемеровская область</v>
      </c>
      <c r="D37" s="24">
        <f>VLOOKUP(A37,ВК51кг,3,FALSE)</f>
        <v>1995</v>
      </c>
      <c r="E37" s="24">
        <f>VLOOKUP(A37,ВК51кг,4,FALSE)</f>
        <v>1</v>
      </c>
      <c r="F37" s="25">
        <v>14</v>
      </c>
      <c r="G37" s="2">
        <v>3</v>
      </c>
      <c r="H37" s="25">
        <v>15</v>
      </c>
      <c r="I37" s="2">
        <v>2</v>
      </c>
      <c r="J37" s="25">
        <v>9</v>
      </c>
      <c r="K37" s="2">
        <v>3</v>
      </c>
      <c r="L37" s="22" t="s">
        <v>8</v>
      </c>
      <c r="M37" s="2"/>
      <c r="N37" s="22" t="s">
        <v>8</v>
      </c>
      <c r="O37" s="2"/>
      <c r="P37" s="22" t="s">
        <v>8</v>
      </c>
      <c r="Q37" s="2"/>
      <c r="R37" s="22" t="s">
        <v>8</v>
      </c>
      <c r="S37" s="2"/>
      <c r="T37" s="22" t="s">
        <v>8</v>
      </c>
      <c r="U37" s="2"/>
      <c r="V37" s="24">
        <v>3</v>
      </c>
      <c r="W37" s="24">
        <v>8</v>
      </c>
      <c r="X37" s="24">
        <v>9</v>
      </c>
    </row>
    <row r="38" spans="1:24" ht="12.75">
      <c r="A38" s="24"/>
      <c r="B38" s="24"/>
      <c r="C38" s="26"/>
      <c r="D38" s="24"/>
      <c r="E38" s="24"/>
      <c r="F38" s="23"/>
      <c r="G38" s="3"/>
      <c r="H38" s="23"/>
      <c r="I38" s="3"/>
      <c r="J38" s="23"/>
      <c r="K38" s="3"/>
      <c r="L38" s="23"/>
      <c r="M38" s="3"/>
      <c r="N38" s="23"/>
      <c r="O38" s="3"/>
      <c r="P38" s="23"/>
      <c r="Q38" s="3"/>
      <c r="R38" s="23"/>
      <c r="S38" s="3"/>
      <c r="T38" s="23"/>
      <c r="U38" s="3"/>
      <c r="V38" s="24"/>
      <c r="W38" s="24"/>
      <c r="X38" s="24"/>
    </row>
    <row r="39" spans="1:24" ht="12.75">
      <c r="A39" s="24">
        <v>14</v>
      </c>
      <c r="B39" s="24" t="str">
        <f>VLOOKUP(A39,ВК51кг,2,FALSE)</f>
        <v>Эскузьян Александр Иванович</v>
      </c>
      <c r="C39" s="26" t="str">
        <f>VLOOKUP(A39,ВК51кг,5,FALSE)</f>
        <v>Свердловская область</v>
      </c>
      <c r="D39" s="24">
        <f>VLOOKUP(A39,ВК51кг,3,FALSE)</f>
        <v>1995</v>
      </c>
      <c r="E39" s="24" t="str">
        <f>VLOOKUP(A39,ВК51кг,4,FALSE)</f>
        <v>кмс</v>
      </c>
      <c r="F39" s="25">
        <v>13</v>
      </c>
      <c r="G39" s="2">
        <v>1</v>
      </c>
      <c r="H39" s="25">
        <v>16</v>
      </c>
      <c r="I39" s="2">
        <v>3</v>
      </c>
      <c r="J39" s="22">
        <v>12</v>
      </c>
      <c r="K39" s="2">
        <v>0</v>
      </c>
      <c r="L39" s="22">
        <v>9</v>
      </c>
      <c r="M39" s="2">
        <v>0</v>
      </c>
      <c r="N39" s="22" t="s">
        <v>27</v>
      </c>
      <c r="O39" s="2"/>
      <c r="P39" s="25"/>
      <c r="Q39" s="2"/>
      <c r="R39" s="25">
        <v>2</v>
      </c>
      <c r="S39" s="2">
        <v>3</v>
      </c>
      <c r="T39" s="22" t="s">
        <v>8</v>
      </c>
      <c r="U39" s="2"/>
      <c r="V39" s="24"/>
      <c r="W39" s="24"/>
      <c r="X39" s="45">
        <v>3</v>
      </c>
    </row>
    <row r="40" spans="1:24" ht="12.75">
      <c r="A40" s="24"/>
      <c r="B40" s="24"/>
      <c r="C40" s="26"/>
      <c r="D40" s="24"/>
      <c r="E40" s="24"/>
      <c r="F40" s="23"/>
      <c r="G40" s="3"/>
      <c r="H40" s="23"/>
      <c r="I40" s="3"/>
      <c r="J40" s="23"/>
      <c r="K40" s="3"/>
      <c r="L40" s="23"/>
      <c r="M40" s="3"/>
      <c r="N40" s="23"/>
      <c r="O40" s="3"/>
      <c r="P40" s="23"/>
      <c r="Q40" s="3"/>
      <c r="R40" s="23"/>
      <c r="S40" s="3"/>
      <c r="T40" s="23"/>
      <c r="U40" s="3"/>
      <c r="V40" s="24"/>
      <c r="W40" s="24"/>
      <c r="X40" s="45"/>
    </row>
    <row r="41" spans="1:24" ht="12.75">
      <c r="A41" s="24">
        <v>15</v>
      </c>
      <c r="B41" s="24" t="str">
        <f>VLOOKUP(A41,ВК51кг,2,FALSE)</f>
        <v>Бурцев Егор Андреевич</v>
      </c>
      <c r="C41" s="26" t="str">
        <f>VLOOKUP(A41,ВК51кг,5,FALSE)</f>
        <v>Курганская область</v>
      </c>
      <c r="D41" s="24">
        <f>VLOOKUP(A41,ВК51кг,3,FALSE)</f>
        <v>1994</v>
      </c>
      <c r="E41" s="24">
        <f>VLOOKUP(A41,ВК51кг,4,FALSE)</f>
        <v>1</v>
      </c>
      <c r="F41" s="25">
        <v>16</v>
      </c>
      <c r="G41" s="2">
        <v>3</v>
      </c>
      <c r="H41" s="25">
        <v>13</v>
      </c>
      <c r="I41" s="2">
        <v>3</v>
      </c>
      <c r="J41" s="22" t="s">
        <v>8</v>
      </c>
      <c r="K41" s="2"/>
      <c r="L41" s="22" t="s">
        <v>8</v>
      </c>
      <c r="M41" s="2"/>
      <c r="N41" s="22" t="s">
        <v>8</v>
      </c>
      <c r="O41" s="2"/>
      <c r="P41" s="22" t="s">
        <v>8</v>
      </c>
      <c r="Q41" s="2"/>
      <c r="R41" s="22" t="s">
        <v>8</v>
      </c>
      <c r="S41" s="2"/>
      <c r="T41" s="22" t="s">
        <v>8</v>
      </c>
      <c r="U41" s="2"/>
      <c r="V41" s="24">
        <v>2</v>
      </c>
      <c r="W41" s="24">
        <v>6</v>
      </c>
      <c r="X41" s="44" t="s">
        <v>39</v>
      </c>
    </row>
    <row r="42" spans="1:24" ht="12.75">
      <c r="A42" s="24"/>
      <c r="B42" s="24"/>
      <c r="C42" s="26"/>
      <c r="D42" s="24"/>
      <c r="E42" s="24"/>
      <c r="F42" s="23"/>
      <c r="G42" s="3"/>
      <c r="H42" s="23"/>
      <c r="I42" s="3"/>
      <c r="J42" s="23"/>
      <c r="K42" s="3"/>
      <c r="L42" s="23"/>
      <c r="M42" s="3"/>
      <c r="N42" s="23"/>
      <c r="O42" s="3"/>
      <c r="P42" s="23"/>
      <c r="Q42" s="3"/>
      <c r="R42" s="23"/>
      <c r="S42" s="3"/>
      <c r="T42" s="23"/>
      <c r="U42" s="3"/>
      <c r="V42" s="24"/>
      <c r="W42" s="24"/>
      <c r="X42" s="44"/>
    </row>
    <row r="43" spans="1:24" ht="12.75">
      <c r="A43" s="24">
        <v>16</v>
      </c>
      <c r="B43" s="24" t="str">
        <f>VLOOKUP(A43,ВК51кг,2,FALSE)</f>
        <v>Муфаздалов Радмир Зайнетдинович</v>
      </c>
      <c r="C43" s="26" t="str">
        <f>VLOOKUP(A43,ВК51кг,5,FALSE)</f>
        <v>Башкортостан</v>
      </c>
      <c r="D43" s="24">
        <f>VLOOKUP(A43,ВК51кг,3,FALSE)</f>
        <v>1994</v>
      </c>
      <c r="E43" s="24" t="str">
        <f>VLOOKUP(A43,ВК51кг,4,FALSE)</f>
        <v>кмс</v>
      </c>
      <c r="F43" s="25">
        <v>15</v>
      </c>
      <c r="G43" s="2">
        <v>2</v>
      </c>
      <c r="H43" s="25">
        <v>14</v>
      </c>
      <c r="I43" s="2">
        <v>1</v>
      </c>
      <c r="J43" s="22" t="s">
        <v>14</v>
      </c>
      <c r="K43" s="2">
        <v>0</v>
      </c>
      <c r="L43" s="25">
        <v>12</v>
      </c>
      <c r="M43" s="2">
        <v>0</v>
      </c>
      <c r="N43" s="22" t="s">
        <v>26</v>
      </c>
      <c r="O43" s="2"/>
      <c r="P43" s="25"/>
      <c r="Q43" s="2"/>
      <c r="R43" s="25">
        <v>7</v>
      </c>
      <c r="S43" s="2">
        <v>2</v>
      </c>
      <c r="T43" s="25">
        <v>2</v>
      </c>
      <c r="U43" s="2">
        <v>0</v>
      </c>
      <c r="V43" s="24"/>
      <c r="W43" s="24"/>
      <c r="X43" s="45">
        <v>1</v>
      </c>
    </row>
    <row r="44" spans="1:24" ht="12.75">
      <c r="A44" s="24"/>
      <c r="B44" s="24"/>
      <c r="C44" s="26"/>
      <c r="D44" s="24"/>
      <c r="E44" s="24"/>
      <c r="F44" s="23"/>
      <c r="G44" s="3"/>
      <c r="H44" s="23"/>
      <c r="I44" s="3"/>
      <c r="J44" s="23"/>
      <c r="K44" s="3"/>
      <c r="L44" s="23"/>
      <c r="M44" s="3"/>
      <c r="N44" s="23"/>
      <c r="O44" s="3"/>
      <c r="P44" s="23"/>
      <c r="Q44" s="3"/>
      <c r="R44" s="23"/>
      <c r="S44" s="3"/>
      <c r="T44" s="23"/>
      <c r="U44" s="3"/>
      <c r="V44" s="24"/>
      <c r="W44" s="24"/>
      <c r="X44" s="45"/>
    </row>
    <row r="47" spans="1:24" ht="15">
      <c r="A47" s="14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">
      <c r="A51" s="14" t="s">
        <v>36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</sheetData>
  <sheetProtection/>
  <mergeCells count="279">
    <mergeCell ref="A47:X47"/>
    <mergeCell ref="A51:X51"/>
    <mergeCell ref="H39:H40"/>
    <mergeCell ref="J39:J40"/>
    <mergeCell ref="N41:N42"/>
    <mergeCell ref="P41:P42"/>
    <mergeCell ref="R41:R42"/>
    <mergeCell ref="T41:T42"/>
    <mergeCell ref="E39:E40"/>
    <mergeCell ref="F39:F40"/>
    <mergeCell ref="V43:V44"/>
    <mergeCell ref="W43:W44"/>
    <mergeCell ref="A39:A40"/>
    <mergeCell ref="B39:B40"/>
    <mergeCell ref="C39:C40"/>
    <mergeCell ref="D39:D40"/>
    <mergeCell ref="E35:E36"/>
    <mergeCell ref="F35:F36"/>
    <mergeCell ref="H35:H36"/>
    <mergeCell ref="J35:J36"/>
    <mergeCell ref="A35:A36"/>
    <mergeCell ref="B35:B36"/>
    <mergeCell ref="C35:C36"/>
    <mergeCell ref="D35:D36"/>
    <mergeCell ref="A31:A32"/>
    <mergeCell ref="B31:B32"/>
    <mergeCell ref="C31:C32"/>
    <mergeCell ref="D31:D32"/>
    <mergeCell ref="X26:X27"/>
    <mergeCell ref="E26:E27"/>
    <mergeCell ref="E31:E32"/>
    <mergeCell ref="F31:F32"/>
    <mergeCell ref="H31:H32"/>
    <mergeCell ref="J31:J32"/>
    <mergeCell ref="F26:F27"/>
    <mergeCell ref="H26:H27"/>
    <mergeCell ref="J26:J27"/>
    <mergeCell ref="L26:L27"/>
    <mergeCell ref="J24:J25"/>
    <mergeCell ref="V24:V25"/>
    <mergeCell ref="L24:L25"/>
    <mergeCell ref="N24:N25"/>
    <mergeCell ref="P24:P25"/>
    <mergeCell ref="R24:R25"/>
    <mergeCell ref="T24:T25"/>
    <mergeCell ref="R20:R21"/>
    <mergeCell ref="W24:W25"/>
    <mergeCell ref="X24:X25"/>
    <mergeCell ref="A24:A25"/>
    <mergeCell ref="B24:B25"/>
    <mergeCell ref="C24:C25"/>
    <mergeCell ref="D24:D25"/>
    <mergeCell ref="E24:E25"/>
    <mergeCell ref="F24:F25"/>
    <mergeCell ref="H24:H25"/>
    <mergeCell ref="J20:J21"/>
    <mergeCell ref="L20:L21"/>
    <mergeCell ref="N20:N21"/>
    <mergeCell ref="P20:P21"/>
    <mergeCell ref="T20:T21"/>
    <mergeCell ref="V20:V21"/>
    <mergeCell ref="W20:W21"/>
    <mergeCell ref="X20:X21"/>
    <mergeCell ref="L18:L19"/>
    <mergeCell ref="W18:W19"/>
    <mergeCell ref="X18:X19"/>
    <mergeCell ref="A20:A21"/>
    <mergeCell ref="B20:B21"/>
    <mergeCell ref="C20:C21"/>
    <mergeCell ref="D20:D21"/>
    <mergeCell ref="E20:E21"/>
    <mergeCell ref="F20:F21"/>
    <mergeCell ref="H20:H21"/>
    <mergeCell ref="E18:E19"/>
    <mergeCell ref="F18:F19"/>
    <mergeCell ref="H18:H19"/>
    <mergeCell ref="J18:J19"/>
    <mergeCell ref="A18:A19"/>
    <mergeCell ref="B18:B19"/>
    <mergeCell ref="C18:C19"/>
    <mergeCell ref="D18:D19"/>
    <mergeCell ref="E16:E17"/>
    <mergeCell ref="F16:F17"/>
    <mergeCell ref="H16:H17"/>
    <mergeCell ref="J16:J17"/>
    <mergeCell ref="A16:A17"/>
    <mergeCell ref="B16:B17"/>
    <mergeCell ref="C16:C17"/>
    <mergeCell ref="D16:D17"/>
    <mergeCell ref="A8:X9"/>
    <mergeCell ref="A10:A11"/>
    <mergeCell ref="B10:B11"/>
    <mergeCell ref="C10:C11"/>
    <mergeCell ref="D10:D11"/>
    <mergeCell ref="E10:E11"/>
    <mergeCell ref="F10:G11"/>
    <mergeCell ref="H10:I11"/>
    <mergeCell ref="J10:K11"/>
    <mergeCell ref="L10:M11"/>
    <mergeCell ref="X10:X11"/>
    <mergeCell ref="A12:A13"/>
    <mergeCell ref="B12:B13"/>
    <mergeCell ref="C12:C13"/>
    <mergeCell ref="D12:D13"/>
    <mergeCell ref="E12:E13"/>
    <mergeCell ref="F12:F13"/>
    <mergeCell ref="H12:H13"/>
    <mergeCell ref="N10:O11"/>
    <mergeCell ref="P10:Q11"/>
    <mergeCell ref="V10:V11"/>
    <mergeCell ref="W10:W11"/>
    <mergeCell ref="R10:S11"/>
    <mergeCell ref="T10:U11"/>
    <mergeCell ref="W12:W13"/>
    <mergeCell ref="J12:J13"/>
    <mergeCell ref="L12:L13"/>
    <mergeCell ref="N12:N13"/>
    <mergeCell ref="P12:P13"/>
    <mergeCell ref="V12:V13"/>
    <mergeCell ref="N14:N15"/>
    <mergeCell ref="P14:P15"/>
    <mergeCell ref="R14:R15"/>
    <mergeCell ref="J14:J15"/>
    <mergeCell ref="L14:L15"/>
    <mergeCell ref="R12:R13"/>
    <mergeCell ref="T12:T13"/>
    <mergeCell ref="W16:W17"/>
    <mergeCell ref="X16:X17"/>
    <mergeCell ref="X12:X13"/>
    <mergeCell ref="A14:A15"/>
    <mergeCell ref="B14:B15"/>
    <mergeCell ref="C14:C15"/>
    <mergeCell ref="D14:D15"/>
    <mergeCell ref="E14:E15"/>
    <mergeCell ref="F14:F15"/>
    <mergeCell ref="H14:H15"/>
    <mergeCell ref="L16:L17"/>
    <mergeCell ref="N16:N17"/>
    <mergeCell ref="P16:P17"/>
    <mergeCell ref="R16:R17"/>
    <mergeCell ref="V14:V15"/>
    <mergeCell ref="W14:W15"/>
    <mergeCell ref="T14:T15"/>
    <mergeCell ref="X14:X15"/>
    <mergeCell ref="N18:N19"/>
    <mergeCell ref="P18:P19"/>
    <mergeCell ref="T16:T17"/>
    <mergeCell ref="V16:V17"/>
    <mergeCell ref="T18:T19"/>
    <mergeCell ref="V18:V19"/>
    <mergeCell ref="R18:R19"/>
    <mergeCell ref="A1:X1"/>
    <mergeCell ref="A6:X6"/>
    <mergeCell ref="A5:X5"/>
    <mergeCell ref="A3:X3"/>
    <mergeCell ref="X22:X23"/>
    <mergeCell ref="L22:L23"/>
    <mergeCell ref="N22:N23"/>
    <mergeCell ref="P22:P23"/>
    <mergeCell ref="R22:R23"/>
    <mergeCell ref="T22:T23"/>
    <mergeCell ref="H22:H23"/>
    <mergeCell ref="J22:J23"/>
    <mergeCell ref="V22:V23"/>
    <mergeCell ref="W22:W23"/>
    <mergeCell ref="E22:E23"/>
    <mergeCell ref="F22:F23"/>
    <mergeCell ref="A22:A23"/>
    <mergeCell ref="B22:B23"/>
    <mergeCell ref="C22:C23"/>
    <mergeCell ref="D22:D23"/>
    <mergeCell ref="A26:A27"/>
    <mergeCell ref="B26:B27"/>
    <mergeCell ref="C26:C27"/>
    <mergeCell ref="D26:D27"/>
    <mergeCell ref="E29:E30"/>
    <mergeCell ref="F29:F30"/>
    <mergeCell ref="H29:H30"/>
    <mergeCell ref="R29:R30"/>
    <mergeCell ref="A29:A30"/>
    <mergeCell ref="B29:B30"/>
    <mergeCell ref="C29:C30"/>
    <mergeCell ref="D29:D30"/>
    <mergeCell ref="J29:J30"/>
    <mergeCell ref="L29:L30"/>
    <mergeCell ref="N29:N30"/>
    <mergeCell ref="P29:P30"/>
    <mergeCell ref="L33:L34"/>
    <mergeCell ref="R33:R34"/>
    <mergeCell ref="W29:W30"/>
    <mergeCell ref="X29:X30"/>
    <mergeCell ref="T29:T30"/>
    <mergeCell ref="V29:V30"/>
    <mergeCell ref="E33:E34"/>
    <mergeCell ref="F33:F34"/>
    <mergeCell ref="H33:H34"/>
    <mergeCell ref="J33:J34"/>
    <mergeCell ref="A33:A34"/>
    <mergeCell ref="B33:B34"/>
    <mergeCell ref="C33:C34"/>
    <mergeCell ref="D33:D34"/>
    <mergeCell ref="V33:V34"/>
    <mergeCell ref="W33:W34"/>
    <mergeCell ref="X33:X34"/>
    <mergeCell ref="N33:N34"/>
    <mergeCell ref="P33:P34"/>
    <mergeCell ref="T33:T34"/>
    <mergeCell ref="X35:X36"/>
    <mergeCell ref="L35:L36"/>
    <mergeCell ref="N35:N36"/>
    <mergeCell ref="P35:P36"/>
    <mergeCell ref="R35:R36"/>
    <mergeCell ref="L37:L38"/>
    <mergeCell ref="T35:T36"/>
    <mergeCell ref="V35:V36"/>
    <mergeCell ref="W35:W36"/>
    <mergeCell ref="V37:V38"/>
    <mergeCell ref="W37:W38"/>
    <mergeCell ref="E37:E38"/>
    <mergeCell ref="F37:F38"/>
    <mergeCell ref="H37:H38"/>
    <mergeCell ref="J37:J38"/>
    <mergeCell ref="A37:A38"/>
    <mergeCell ref="B37:B38"/>
    <mergeCell ref="C37:C38"/>
    <mergeCell ref="D37:D38"/>
    <mergeCell ref="T39:T40"/>
    <mergeCell ref="V39:V40"/>
    <mergeCell ref="W39:W40"/>
    <mergeCell ref="X39:X40"/>
    <mergeCell ref="X37:X38"/>
    <mergeCell ref="N37:N38"/>
    <mergeCell ref="P37:P38"/>
    <mergeCell ref="R37:R38"/>
    <mergeCell ref="T37:T38"/>
    <mergeCell ref="H43:H44"/>
    <mergeCell ref="J43:J44"/>
    <mergeCell ref="H41:H42"/>
    <mergeCell ref="J41:J42"/>
    <mergeCell ref="L39:L40"/>
    <mergeCell ref="N39:N40"/>
    <mergeCell ref="P39:P40"/>
    <mergeCell ref="R39:R40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X41:X42"/>
    <mergeCell ref="L41:L42"/>
    <mergeCell ref="V41:V42"/>
    <mergeCell ref="W41:W42"/>
    <mergeCell ref="X43:X44"/>
    <mergeCell ref="L43:L44"/>
    <mergeCell ref="N43:N44"/>
    <mergeCell ref="P43:P44"/>
    <mergeCell ref="R43:R44"/>
    <mergeCell ref="T43:T44"/>
    <mergeCell ref="X31:X32"/>
    <mergeCell ref="W31:W32"/>
    <mergeCell ref="V31:V32"/>
    <mergeCell ref="T31:T32"/>
    <mergeCell ref="N31:N32"/>
    <mergeCell ref="L31:L32"/>
    <mergeCell ref="W26:W27"/>
    <mergeCell ref="V26:V27"/>
    <mergeCell ref="T26:T27"/>
    <mergeCell ref="R26:R27"/>
    <mergeCell ref="P26:P27"/>
    <mergeCell ref="N26:N27"/>
    <mergeCell ref="R31:R32"/>
    <mergeCell ref="P31:P3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X46"/>
  <sheetViews>
    <sheetView zoomScalePageLayoutView="0" workbookViewId="0" topLeftCell="A1">
      <selection activeCell="X25" activeCellId="1" sqref="X12:X23 X25:X36"/>
    </sheetView>
  </sheetViews>
  <sheetFormatPr defaultColWidth="9.140625" defaultRowHeight="12.75"/>
  <cols>
    <col min="1" max="1" width="3.00390625" style="0" bestFit="1" customWidth="1"/>
    <col min="2" max="2" width="19.421875" style="0" customWidth="1"/>
    <col min="3" max="3" width="11.140625" style="0" customWidth="1"/>
    <col min="4" max="4" width="5.28125" style="0" bestFit="1" customWidth="1"/>
    <col min="5" max="5" width="6.421875" style="0" bestFit="1" customWidth="1"/>
    <col min="6" max="6" width="3.00390625" style="0" bestFit="1" customWidth="1"/>
    <col min="7" max="7" width="2.71093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2.003906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5.85156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34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35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VLOOKUP(A12,ВК55кг,2,FALSE)</f>
        <v>Плеханов Матвей Андреевич</v>
      </c>
      <c r="C12" s="26" t="str">
        <f>VLOOKUP(A12,ВК55кг,5,FALSE)</f>
        <v>Курганская область</v>
      </c>
      <c r="D12" s="24">
        <f>VLOOKUP(A12,ВК55кг,3,FALSE)</f>
        <v>1995</v>
      </c>
      <c r="E12" s="24" t="str">
        <f>VLOOKUP(A12,ВК55кг,4,FALSE)</f>
        <v>кмс</v>
      </c>
      <c r="F12" s="25">
        <v>2</v>
      </c>
      <c r="G12" s="9">
        <v>3</v>
      </c>
      <c r="H12" s="25">
        <v>3</v>
      </c>
      <c r="I12" s="9">
        <v>1</v>
      </c>
      <c r="J12" s="25">
        <v>5</v>
      </c>
      <c r="K12" s="9">
        <v>3</v>
      </c>
      <c r="L12" s="22" t="s">
        <v>8</v>
      </c>
      <c r="M12" s="9"/>
      <c r="N12" s="22" t="s">
        <v>8</v>
      </c>
      <c r="O12" s="9"/>
      <c r="P12" s="22" t="s">
        <v>8</v>
      </c>
      <c r="Q12" s="9"/>
      <c r="R12" s="22" t="s">
        <v>8</v>
      </c>
      <c r="S12" s="9"/>
      <c r="T12" s="22" t="s">
        <v>8</v>
      </c>
      <c r="U12" s="9"/>
      <c r="V12" s="24">
        <v>3</v>
      </c>
      <c r="W12" s="24">
        <v>7</v>
      </c>
      <c r="X12" s="24">
        <v>8</v>
      </c>
    </row>
    <row r="13" spans="1:24" ht="12.75">
      <c r="A13" s="24"/>
      <c r="B13" s="24"/>
      <c r="C13" s="26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24"/>
    </row>
    <row r="14" spans="1:24" ht="12.75">
      <c r="A14" s="24">
        <v>2</v>
      </c>
      <c r="B14" s="24" t="str">
        <f>VLOOKUP(A14,ВК55кг,2,FALSE)</f>
        <v>Кузовников Никита Сергеевич</v>
      </c>
      <c r="C14" s="26" t="str">
        <f>VLOOKUP(A14,ВК55кг,5,FALSE)</f>
        <v>Свердловская область</v>
      </c>
      <c r="D14" s="24">
        <f>VLOOKUP(A14,ВК55кг,3,FALSE)</f>
        <v>1995</v>
      </c>
      <c r="E14" s="24" t="str">
        <f>VLOOKUP(A14,ВК55кг,4,FALSE)</f>
        <v>кмс</v>
      </c>
      <c r="F14" s="25">
        <v>1</v>
      </c>
      <c r="G14" s="9">
        <v>25</v>
      </c>
      <c r="H14" s="25">
        <v>5</v>
      </c>
      <c r="I14" s="9">
        <v>0</v>
      </c>
      <c r="J14" s="25">
        <v>3</v>
      </c>
      <c r="K14" s="9">
        <v>2</v>
      </c>
      <c r="L14" s="25">
        <v>6</v>
      </c>
      <c r="M14" s="9">
        <v>2</v>
      </c>
      <c r="N14" s="22" t="s">
        <v>20</v>
      </c>
      <c r="O14" s="9"/>
      <c r="P14" s="25"/>
      <c r="Q14" s="9"/>
      <c r="R14" s="25">
        <v>9</v>
      </c>
      <c r="S14" s="9">
        <v>1</v>
      </c>
      <c r="T14" s="25">
        <v>7</v>
      </c>
      <c r="U14" s="9">
        <v>1</v>
      </c>
      <c r="V14" s="24"/>
      <c r="W14" s="24"/>
      <c r="X14" s="45">
        <v>1</v>
      </c>
    </row>
    <row r="15" spans="1:24" ht="12.75">
      <c r="A15" s="24"/>
      <c r="B15" s="24"/>
      <c r="C15" s="26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45"/>
    </row>
    <row r="16" spans="1:24" ht="12.75">
      <c r="A16" s="24">
        <v>3</v>
      </c>
      <c r="B16" s="24" t="str">
        <f>VLOOKUP(A16,ВК55кг,2,FALSE)</f>
        <v>Мичуров Александр Владимирович</v>
      </c>
      <c r="C16" s="26" t="str">
        <f>VLOOKUP(A16,ВК55кг,5,FALSE)</f>
        <v>Свердловская область</v>
      </c>
      <c r="D16" s="24">
        <f>VLOOKUP(A16,ВК55кг,3,FALSE)</f>
        <v>1994</v>
      </c>
      <c r="E16" s="24" t="str">
        <f>VLOOKUP(A16,ВК55кг,4,FALSE)</f>
        <v>кмс</v>
      </c>
      <c r="F16" s="25">
        <v>4</v>
      </c>
      <c r="G16" s="9">
        <v>0</v>
      </c>
      <c r="H16" s="25">
        <v>1</v>
      </c>
      <c r="I16" s="9">
        <v>3</v>
      </c>
      <c r="J16" s="25">
        <v>2</v>
      </c>
      <c r="K16" s="9">
        <v>3</v>
      </c>
      <c r="L16" s="22" t="s">
        <v>8</v>
      </c>
      <c r="M16" s="9"/>
      <c r="N16" s="22" t="s">
        <v>8</v>
      </c>
      <c r="O16" s="9"/>
      <c r="P16" s="22" t="s">
        <v>8</v>
      </c>
      <c r="Q16" s="9"/>
      <c r="R16" s="22" t="s">
        <v>8</v>
      </c>
      <c r="S16" s="9"/>
      <c r="T16" s="22" t="s">
        <v>8</v>
      </c>
      <c r="U16" s="9"/>
      <c r="V16" s="24">
        <v>3</v>
      </c>
      <c r="W16" s="24">
        <v>6</v>
      </c>
      <c r="X16" s="24">
        <v>7</v>
      </c>
    </row>
    <row r="17" spans="1:24" ht="12.75">
      <c r="A17" s="24"/>
      <c r="B17" s="24"/>
      <c r="C17" s="26"/>
      <c r="D17" s="24"/>
      <c r="E17" s="24"/>
      <c r="F17" s="23"/>
      <c r="G17" s="3"/>
      <c r="H17" s="23"/>
      <c r="I17" s="3"/>
      <c r="J17" s="23"/>
      <c r="K17" s="3"/>
      <c r="L17" s="23"/>
      <c r="M17" s="3"/>
      <c r="N17" s="23"/>
      <c r="O17" s="3"/>
      <c r="P17" s="23"/>
      <c r="Q17" s="3"/>
      <c r="R17" s="23"/>
      <c r="S17" s="3"/>
      <c r="T17" s="23"/>
      <c r="U17" s="3"/>
      <c r="V17" s="24"/>
      <c r="W17" s="24"/>
      <c r="X17" s="24"/>
    </row>
    <row r="18" spans="1:24" ht="12.75">
      <c r="A18" s="24">
        <v>4</v>
      </c>
      <c r="B18" s="24" t="str">
        <f>VLOOKUP(A18,ВК55кг,2,FALSE)</f>
        <v>Усс Дмитрий Сергеевич</v>
      </c>
      <c r="C18" s="26" t="str">
        <f>VLOOKUP(A18,ВК55кг,5,FALSE)</f>
        <v>Свердловская область</v>
      </c>
      <c r="D18" s="24">
        <f>VLOOKUP(A18,ВК55кг,3,FALSE)</f>
        <v>1995</v>
      </c>
      <c r="E18" s="24">
        <f>VLOOKUP(A18,ВК55кг,4,FALSE)</f>
        <v>1</v>
      </c>
      <c r="F18" s="25">
        <v>3</v>
      </c>
      <c r="G18" s="9">
        <v>4</v>
      </c>
      <c r="H18" s="25">
        <v>6</v>
      </c>
      <c r="I18" s="9">
        <v>4</v>
      </c>
      <c r="J18" s="22" t="s">
        <v>8</v>
      </c>
      <c r="K18" s="9"/>
      <c r="L18" s="22" t="s">
        <v>8</v>
      </c>
      <c r="M18" s="9"/>
      <c r="N18" s="22" t="s">
        <v>8</v>
      </c>
      <c r="O18" s="9"/>
      <c r="P18" s="22" t="s">
        <v>8</v>
      </c>
      <c r="Q18" s="9"/>
      <c r="R18" s="22" t="s">
        <v>8</v>
      </c>
      <c r="S18" s="9"/>
      <c r="T18" s="22" t="s">
        <v>8</v>
      </c>
      <c r="U18" s="9"/>
      <c r="V18" s="24">
        <v>2</v>
      </c>
      <c r="W18" s="24">
        <v>8</v>
      </c>
      <c r="X18" s="44" t="s">
        <v>39</v>
      </c>
    </row>
    <row r="19" spans="1:24" ht="12.75">
      <c r="A19" s="24"/>
      <c r="B19" s="24"/>
      <c r="C19" s="26"/>
      <c r="D19" s="24"/>
      <c r="E19" s="24"/>
      <c r="F19" s="23"/>
      <c r="G19" s="3"/>
      <c r="H19" s="23"/>
      <c r="I19" s="3"/>
      <c r="J19" s="23"/>
      <c r="K19" s="3"/>
      <c r="L19" s="23"/>
      <c r="M19" s="3"/>
      <c r="N19" s="23"/>
      <c r="O19" s="3"/>
      <c r="P19" s="23"/>
      <c r="Q19" s="3"/>
      <c r="R19" s="23"/>
      <c r="S19" s="3"/>
      <c r="T19" s="23"/>
      <c r="U19" s="3"/>
      <c r="V19" s="24"/>
      <c r="W19" s="24"/>
      <c r="X19" s="44"/>
    </row>
    <row r="20" spans="1:24" ht="12.75">
      <c r="A20" s="24">
        <v>5</v>
      </c>
      <c r="B20" s="24" t="str">
        <f>VLOOKUP(A20,ВК55кг,2,FALSE)</f>
        <v>Кутенин Евгений Эдуардович</v>
      </c>
      <c r="C20" s="26" t="str">
        <f>VLOOKUP(A20,ВК55кг,5,FALSE)</f>
        <v>Курганская область</v>
      </c>
      <c r="D20" s="24">
        <f>VLOOKUP(A20,ВК55кг,3,FALSE)</f>
        <v>1994</v>
      </c>
      <c r="E20" s="24">
        <f>VLOOKUP(A20,ВК55кг,4,FALSE)</f>
        <v>1</v>
      </c>
      <c r="F20" s="25">
        <v>6</v>
      </c>
      <c r="G20" s="9">
        <v>1</v>
      </c>
      <c r="H20" s="25">
        <v>2</v>
      </c>
      <c r="I20" s="9">
        <v>4</v>
      </c>
      <c r="J20" s="25">
        <v>1</v>
      </c>
      <c r="K20" s="9">
        <v>1</v>
      </c>
      <c r="L20" s="22" t="s">
        <v>14</v>
      </c>
      <c r="M20" s="9">
        <v>0</v>
      </c>
      <c r="N20" s="22" t="s">
        <v>22</v>
      </c>
      <c r="O20" s="9"/>
      <c r="P20" s="25"/>
      <c r="Q20" s="9"/>
      <c r="R20" s="25">
        <v>7</v>
      </c>
      <c r="S20" s="9">
        <v>4</v>
      </c>
      <c r="T20" s="22" t="s">
        <v>8</v>
      </c>
      <c r="U20" s="9"/>
      <c r="V20" s="24"/>
      <c r="W20" s="24"/>
      <c r="X20" s="45">
        <v>3</v>
      </c>
    </row>
    <row r="21" spans="1:24" ht="12.75">
      <c r="A21" s="24"/>
      <c r="B21" s="24"/>
      <c r="C21" s="26"/>
      <c r="D21" s="24"/>
      <c r="E21" s="24"/>
      <c r="F21" s="23"/>
      <c r="G21" s="3"/>
      <c r="H21" s="23"/>
      <c r="I21" s="3"/>
      <c r="J21" s="23"/>
      <c r="K21" s="3"/>
      <c r="L21" s="23"/>
      <c r="M21" s="3"/>
      <c r="N21" s="23"/>
      <c r="O21" s="3"/>
      <c r="P21" s="23"/>
      <c r="Q21" s="3"/>
      <c r="R21" s="23"/>
      <c r="S21" s="3"/>
      <c r="T21" s="23"/>
      <c r="U21" s="3"/>
      <c r="V21" s="24"/>
      <c r="W21" s="24"/>
      <c r="X21" s="45"/>
    </row>
    <row r="22" spans="1:24" ht="12.75">
      <c r="A22" s="24">
        <v>6</v>
      </c>
      <c r="B22" s="24" t="str">
        <f>VLOOKUP(A22,ВК55кг,2,FALSE)</f>
        <v>Моисеев Иван Александрович</v>
      </c>
      <c r="C22" s="26" t="str">
        <f>VLOOKUP(A22,ВК55кг,5,FALSE)</f>
        <v>Челябинская область</v>
      </c>
      <c r="D22" s="24">
        <f>VLOOKUP(A22,ВК55кг,3,FALSE)</f>
        <v>1996</v>
      </c>
      <c r="E22" s="24">
        <f>VLOOKUP(A22,ВК55кг,4,FALSE)</f>
        <v>1</v>
      </c>
      <c r="F22" s="25">
        <v>5</v>
      </c>
      <c r="G22" s="9">
        <v>3</v>
      </c>
      <c r="H22" s="25">
        <v>4</v>
      </c>
      <c r="I22" s="9">
        <v>0</v>
      </c>
      <c r="J22" s="22" t="s">
        <v>14</v>
      </c>
      <c r="K22" s="9">
        <v>0</v>
      </c>
      <c r="L22" s="25">
        <v>2</v>
      </c>
      <c r="M22" s="9">
        <v>3</v>
      </c>
      <c r="N22" s="22" t="s">
        <v>8</v>
      </c>
      <c r="O22" s="9"/>
      <c r="P22" s="22" t="s">
        <v>8</v>
      </c>
      <c r="Q22" s="9"/>
      <c r="R22" s="22" t="s">
        <v>8</v>
      </c>
      <c r="S22" s="9"/>
      <c r="T22" s="22" t="s">
        <v>8</v>
      </c>
      <c r="U22" s="9"/>
      <c r="V22" s="24">
        <v>4</v>
      </c>
      <c r="W22" s="24">
        <v>6</v>
      </c>
      <c r="X22" s="24">
        <v>5</v>
      </c>
    </row>
    <row r="23" spans="1:24" ht="12.75">
      <c r="A23" s="24"/>
      <c r="B23" s="24"/>
      <c r="C23" s="26"/>
      <c r="D23" s="24"/>
      <c r="E23" s="24"/>
      <c r="F23" s="23"/>
      <c r="G23" s="3"/>
      <c r="H23" s="23"/>
      <c r="I23" s="3"/>
      <c r="J23" s="23"/>
      <c r="K23" s="3"/>
      <c r="L23" s="23"/>
      <c r="M23" s="3"/>
      <c r="N23" s="23"/>
      <c r="O23" s="3"/>
      <c r="P23" s="23"/>
      <c r="Q23" s="3"/>
      <c r="R23" s="23"/>
      <c r="S23" s="3"/>
      <c r="T23" s="23"/>
      <c r="U23" s="3"/>
      <c r="V23" s="24"/>
      <c r="W23" s="24"/>
      <c r="X23" s="24"/>
    </row>
    <row r="24" spans="1:24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</row>
    <row r="25" spans="1:24" ht="12.75" customHeight="1">
      <c r="A25" s="11">
        <v>7</v>
      </c>
      <c r="B25" s="11" t="str">
        <f>VLOOKUP(A25,ВК55кг,2,FALSE)</f>
        <v>Климкин Александр Андреевич</v>
      </c>
      <c r="C25" s="40" t="str">
        <f>VLOOKUP(A25,ВК55кг,5,FALSE)</f>
        <v>Курганская область</v>
      </c>
      <c r="D25" s="11">
        <f>VLOOKUP(A25,ВК55кг,3,FALSE)</f>
        <v>1995</v>
      </c>
      <c r="E25" s="11">
        <f>VLOOKUP(A25,ВК55кг,4,FALSE)</f>
        <v>1</v>
      </c>
      <c r="F25" s="25">
        <v>8</v>
      </c>
      <c r="G25" s="9">
        <v>0</v>
      </c>
      <c r="H25" s="25">
        <v>9</v>
      </c>
      <c r="I25" s="9">
        <v>1</v>
      </c>
      <c r="J25" s="25">
        <v>11</v>
      </c>
      <c r="K25" s="9">
        <v>0</v>
      </c>
      <c r="L25" s="25">
        <v>12</v>
      </c>
      <c r="M25" s="9">
        <v>2</v>
      </c>
      <c r="N25" s="22" t="s">
        <v>26</v>
      </c>
      <c r="O25" s="9"/>
      <c r="P25" s="25"/>
      <c r="Q25" s="9"/>
      <c r="R25" s="25">
        <v>5</v>
      </c>
      <c r="S25" s="9">
        <v>0</v>
      </c>
      <c r="T25" s="25">
        <v>2</v>
      </c>
      <c r="U25" s="9">
        <v>3</v>
      </c>
      <c r="V25" s="11"/>
      <c r="W25" s="11"/>
      <c r="X25" s="46">
        <v>2</v>
      </c>
    </row>
    <row r="26" spans="1:24" ht="12.75">
      <c r="A26" s="38"/>
      <c r="B26" s="38"/>
      <c r="C26" s="41"/>
      <c r="D26" s="38"/>
      <c r="E26" s="38"/>
      <c r="F26" s="23"/>
      <c r="G26" s="3"/>
      <c r="H26" s="23"/>
      <c r="I26" s="3"/>
      <c r="J26" s="23"/>
      <c r="K26" s="3"/>
      <c r="L26" s="23"/>
      <c r="M26" s="3"/>
      <c r="N26" s="39"/>
      <c r="O26" s="3"/>
      <c r="P26" s="23"/>
      <c r="Q26" s="3"/>
      <c r="R26" s="23"/>
      <c r="S26" s="3"/>
      <c r="T26" s="23"/>
      <c r="U26" s="3"/>
      <c r="V26" s="38"/>
      <c r="W26" s="38"/>
      <c r="X26" s="47"/>
    </row>
    <row r="27" spans="1:24" ht="12.75">
      <c r="A27" s="24">
        <v>8</v>
      </c>
      <c r="B27" s="24" t="str">
        <f>VLOOKUP(A27,ВК55кг,2,FALSE)</f>
        <v>Калинин Константин Игоревич</v>
      </c>
      <c r="C27" s="26" t="str">
        <f>VLOOKUP(A27,ВК55кг,5,FALSE)</f>
        <v>Свердловская область</v>
      </c>
      <c r="D27" s="24">
        <f>VLOOKUP(A27,ВК55кг,3,FALSE)</f>
        <v>1996</v>
      </c>
      <c r="E27" s="24">
        <f>VLOOKUP(A27,ВК55кг,4,FALSE)</f>
        <v>1</v>
      </c>
      <c r="F27" s="25">
        <v>7</v>
      </c>
      <c r="G27" s="9">
        <v>4</v>
      </c>
      <c r="H27" s="25">
        <v>11</v>
      </c>
      <c r="I27" s="9">
        <v>4</v>
      </c>
      <c r="J27" s="22" t="s">
        <v>8</v>
      </c>
      <c r="K27" s="9"/>
      <c r="L27" s="22" t="s">
        <v>8</v>
      </c>
      <c r="M27" s="9"/>
      <c r="N27" s="22" t="s">
        <v>8</v>
      </c>
      <c r="O27" s="9"/>
      <c r="P27" s="22" t="s">
        <v>8</v>
      </c>
      <c r="Q27" s="9"/>
      <c r="R27" s="22" t="s">
        <v>8</v>
      </c>
      <c r="S27" s="9"/>
      <c r="T27" s="22" t="s">
        <v>8</v>
      </c>
      <c r="U27" s="9"/>
      <c r="V27" s="24">
        <v>2</v>
      </c>
      <c r="W27" s="24">
        <v>8</v>
      </c>
      <c r="X27" s="44" t="s">
        <v>39</v>
      </c>
    </row>
    <row r="28" spans="1:24" ht="12.75">
      <c r="A28" s="24"/>
      <c r="B28" s="24"/>
      <c r="C28" s="26"/>
      <c r="D28" s="24"/>
      <c r="E28" s="24"/>
      <c r="F28" s="23"/>
      <c r="G28" s="3"/>
      <c r="H28" s="23"/>
      <c r="I28" s="3"/>
      <c r="J28" s="23"/>
      <c r="K28" s="3"/>
      <c r="L28" s="23"/>
      <c r="M28" s="3"/>
      <c r="N28" s="23"/>
      <c r="O28" s="3"/>
      <c r="P28" s="23"/>
      <c r="Q28" s="3"/>
      <c r="R28" s="23"/>
      <c r="S28" s="3"/>
      <c r="T28" s="23"/>
      <c r="U28" s="3"/>
      <c r="V28" s="24"/>
      <c r="W28" s="24"/>
      <c r="X28" s="44"/>
    </row>
    <row r="29" spans="1:24" ht="12.75">
      <c r="A29" s="24">
        <v>9</v>
      </c>
      <c r="B29" s="24" t="str">
        <f>VLOOKUP(A29,ВК55кг,2,FALSE)</f>
        <v>Михайлов Владислав Анатольевич</v>
      </c>
      <c r="C29" s="26" t="str">
        <f>VLOOKUP(A29,ВК55кг,5,FALSE)</f>
        <v>Свердловская область</v>
      </c>
      <c r="D29" s="24">
        <f>VLOOKUP(A29,ВК55кг,3,FALSE)</f>
        <v>1995</v>
      </c>
      <c r="E29" s="24" t="str">
        <f>VLOOKUP(A29,ВК55кг,4,FALSE)</f>
        <v>кмс</v>
      </c>
      <c r="F29" s="25">
        <v>10</v>
      </c>
      <c r="G29" s="9">
        <v>0</v>
      </c>
      <c r="H29" s="25">
        <v>7</v>
      </c>
      <c r="I29" s="9">
        <v>3</v>
      </c>
      <c r="J29" s="25">
        <v>12</v>
      </c>
      <c r="K29" s="9">
        <v>0</v>
      </c>
      <c r="L29" s="22" t="s">
        <v>14</v>
      </c>
      <c r="M29" s="9">
        <v>0</v>
      </c>
      <c r="N29" s="22" t="s">
        <v>27</v>
      </c>
      <c r="O29" s="9"/>
      <c r="P29" s="25"/>
      <c r="Q29" s="9"/>
      <c r="R29" s="25">
        <v>2</v>
      </c>
      <c r="S29" s="9">
        <v>3</v>
      </c>
      <c r="T29" s="22" t="s">
        <v>8</v>
      </c>
      <c r="U29" s="9"/>
      <c r="V29" s="24"/>
      <c r="W29" s="24"/>
      <c r="X29" s="45">
        <v>3</v>
      </c>
    </row>
    <row r="30" spans="1:24" ht="12.75">
      <c r="A30" s="24"/>
      <c r="B30" s="24"/>
      <c r="C30" s="26"/>
      <c r="D30" s="24"/>
      <c r="E30" s="24"/>
      <c r="F30" s="23"/>
      <c r="G30" s="3"/>
      <c r="H30" s="23"/>
      <c r="I30" s="3"/>
      <c r="J30" s="23"/>
      <c r="K30" s="3"/>
      <c r="L30" s="23"/>
      <c r="M30" s="3"/>
      <c r="N30" s="23"/>
      <c r="O30" s="3"/>
      <c r="P30" s="23"/>
      <c r="Q30" s="3"/>
      <c r="R30" s="23"/>
      <c r="S30" s="3"/>
      <c r="T30" s="23"/>
      <c r="U30" s="3"/>
      <c r="V30" s="24"/>
      <c r="W30" s="24"/>
      <c r="X30" s="45"/>
    </row>
    <row r="31" spans="1:24" ht="12.75" customHeight="1">
      <c r="A31" s="24">
        <v>10</v>
      </c>
      <c r="B31" s="11" t="str">
        <f>VLOOKUP(A31,ВК55кг,2,FALSE)</f>
        <v>Пачин Михаил Олегович</v>
      </c>
      <c r="C31" s="40" t="str">
        <f>VLOOKUP(A31,ВК55кг,5,FALSE)</f>
        <v>Свердловская область</v>
      </c>
      <c r="D31" s="11">
        <f>VLOOKUP(A31,ВК55кг,3,FALSE)</f>
        <v>1996</v>
      </c>
      <c r="E31" s="11">
        <f>VLOOKUP(A31,ВК55кг,4,FALSE)</f>
        <v>1</v>
      </c>
      <c r="F31" s="25">
        <v>9</v>
      </c>
      <c r="G31" s="9">
        <v>4</v>
      </c>
      <c r="H31" s="25">
        <v>12</v>
      </c>
      <c r="I31" s="9">
        <v>3</v>
      </c>
      <c r="J31" s="22" t="s">
        <v>8</v>
      </c>
      <c r="K31" s="9"/>
      <c r="L31" s="22" t="s">
        <v>8</v>
      </c>
      <c r="M31" s="9"/>
      <c r="N31" s="22" t="s">
        <v>8</v>
      </c>
      <c r="O31" s="9"/>
      <c r="P31" s="22" t="s">
        <v>8</v>
      </c>
      <c r="Q31" s="9"/>
      <c r="R31" s="22" t="s">
        <v>8</v>
      </c>
      <c r="S31" s="9"/>
      <c r="T31" s="22" t="s">
        <v>8</v>
      </c>
      <c r="U31" s="9"/>
      <c r="V31" s="11">
        <v>2</v>
      </c>
      <c r="W31" s="11">
        <v>7</v>
      </c>
      <c r="X31" s="11">
        <v>10</v>
      </c>
    </row>
    <row r="32" spans="1:24" ht="12.75">
      <c r="A32" s="38"/>
      <c r="B32" s="38"/>
      <c r="C32" s="41"/>
      <c r="D32" s="38"/>
      <c r="E32" s="38"/>
      <c r="F32" s="23"/>
      <c r="G32" s="3"/>
      <c r="H32" s="23"/>
      <c r="I32" s="3"/>
      <c r="J32" s="39"/>
      <c r="K32" s="3"/>
      <c r="L32" s="39"/>
      <c r="M32" s="3"/>
      <c r="N32" s="39"/>
      <c r="O32" s="3"/>
      <c r="P32" s="39"/>
      <c r="Q32" s="3"/>
      <c r="R32" s="39"/>
      <c r="S32" s="3"/>
      <c r="T32" s="39"/>
      <c r="U32" s="3"/>
      <c r="V32" s="38"/>
      <c r="W32" s="38"/>
      <c r="X32" s="38"/>
    </row>
    <row r="33" spans="1:24" ht="12.75">
      <c r="A33" s="24">
        <v>11</v>
      </c>
      <c r="B33" s="24" t="str">
        <f>VLOOKUP(A33,ВК55кг,2,FALSE)</f>
        <v>Пивоварцев Петр Игоревич</v>
      </c>
      <c r="C33" s="26" t="str">
        <f>VLOOKUP(A33,ВК55кг,5,FALSE)</f>
        <v>Свердловская область</v>
      </c>
      <c r="D33" s="24">
        <f>VLOOKUP(A33,ВК55кг,3,FALSE)</f>
        <v>1994</v>
      </c>
      <c r="E33" s="24">
        <f>VLOOKUP(A33,ВК55кг,4,FALSE)</f>
        <v>1</v>
      </c>
      <c r="F33" s="25">
        <v>12</v>
      </c>
      <c r="G33" s="9">
        <v>4</v>
      </c>
      <c r="H33" s="25">
        <v>8</v>
      </c>
      <c r="I33" s="9">
        <v>0</v>
      </c>
      <c r="J33" s="25">
        <v>7</v>
      </c>
      <c r="K33" s="9">
        <v>4</v>
      </c>
      <c r="L33" s="22" t="s">
        <v>8</v>
      </c>
      <c r="M33" s="9"/>
      <c r="N33" s="22" t="s">
        <v>8</v>
      </c>
      <c r="O33" s="9"/>
      <c r="P33" s="22" t="s">
        <v>8</v>
      </c>
      <c r="Q33" s="9"/>
      <c r="R33" s="22" t="s">
        <v>8</v>
      </c>
      <c r="S33" s="9"/>
      <c r="T33" s="22" t="s">
        <v>8</v>
      </c>
      <c r="U33" s="9"/>
      <c r="V33" s="24">
        <v>3</v>
      </c>
      <c r="W33" s="24">
        <v>8</v>
      </c>
      <c r="X33" s="24">
        <v>9</v>
      </c>
    </row>
    <row r="34" spans="1:24" ht="12.75">
      <c r="A34" s="24"/>
      <c r="B34" s="24"/>
      <c r="C34" s="26"/>
      <c r="D34" s="24"/>
      <c r="E34" s="24"/>
      <c r="F34" s="23"/>
      <c r="G34" s="3"/>
      <c r="H34" s="23"/>
      <c r="I34" s="3"/>
      <c r="J34" s="23"/>
      <c r="K34" s="3"/>
      <c r="L34" s="23"/>
      <c r="M34" s="3"/>
      <c r="N34" s="23"/>
      <c r="O34" s="3"/>
      <c r="P34" s="23"/>
      <c r="Q34" s="3"/>
      <c r="R34" s="23"/>
      <c r="S34" s="3"/>
      <c r="T34" s="23"/>
      <c r="U34" s="3"/>
      <c r="V34" s="24"/>
      <c r="W34" s="24"/>
      <c r="X34" s="24"/>
    </row>
    <row r="35" spans="1:24" ht="12.75">
      <c r="A35" s="24">
        <v>12</v>
      </c>
      <c r="B35" s="24" t="str">
        <f>VLOOKUP(A35,ВК55кг,2,FALSE)</f>
        <v>Грибанов Владимир Анатольевич</v>
      </c>
      <c r="C35" s="26" t="str">
        <f>VLOOKUP(A35,ВК55кг,5,FALSE)</f>
        <v>Курганская область</v>
      </c>
      <c r="D35" s="24">
        <f>VLOOKUP(A35,ВК55кг,3,FALSE)</f>
        <v>1994</v>
      </c>
      <c r="E35" s="24" t="str">
        <f>VLOOKUP(A35,ВК55кг,4,FALSE)</f>
        <v>кмс</v>
      </c>
      <c r="F35" s="25">
        <v>11</v>
      </c>
      <c r="G35" s="9">
        <v>0</v>
      </c>
      <c r="H35" s="25">
        <v>10</v>
      </c>
      <c r="I35" s="9">
        <v>1</v>
      </c>
      <c r="J35" s="25">
        <v>9</v>
      </c>
      <c r="K35" s="9">
        <v>4</v>
      </c>
      <c r="L35" s="25">
        <v>7</v>
      </c>
      <c r="M35" s="9">
        <v>3</v>
      </c>
      <c r="N35" s="22" t="s">
        <v>8</v>
      </c>
      <c r="O35" s="9"/>
      <c r="P35" s="22" t="s">
        <v>8</v>
      </c>
      <c r="Q35" s="9"/>
      <c r="R35" s="22" t="s">
        <v>8</v>
      </c>
      <c r="S35" s="9"/>
      <c r="T35" s="22" t="s">
        <v>8</v>
      </c>
      <c r="U35" s="9"/>
      <c r="V35" s="24">
        <v>4</v>
      </c>
      <c r="W35" s="24">
        <v>8</v>
      </c>
      <c r="X35" s="24">
        <v>6</v>
      </c>
    </row>
    <row r="36" spans="1:24" ht="12.75">
      <c r="A36" s="24"/>
      <c r="B36" s="24"/>
      <c r="C36" s="26"/>
      <c r="D36" s="24"/>
      <c r="E36" s="24"/>
      <c r="F36" s="23"/>
      <c r="G36" s="3"/>
      <c r="H36" s="23"/>
      <c r="I36" s="3"/>
      <c r="J36" s="23"/>
      <c r="K36" s="3"/>
      <c r="L36" s="23"/>
      <c r="M36" s="3"/>
      <c r="N36" s="23"/>
      <c r="O36" s="3"/>
      <c r="P36" s="23"/>
      <c r="Q36" s="3"/>
      <c r="R36" s="23"/>
      <c r="S36" s="3"/>
      <c r="T36" s="23"/>
      <c r="U36" s="3"/>
      <c r="V36" s="24"/>
      <c r="W36" s="24"/>
      <c r="X36" s="24"/>
    </row>
    <row r="42" spans="1:24" ht="15">
      <c r="A42" s="14" t="s">
        <v>35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">
      <c r="A46" s="14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</sheetData>
  <sheetProtection/>
  <mergeCells count="215">
    <mergeCell ref="W35:W36"/>
    <mergeCell ref="X35:X36"/>
    <mergeCell ref="L35:L36"/>
    <mergeCell ref="N35:N36"/>
    <mergeCell ref="P35:P36"/>
    <mergeCell ref="R35:R36"/>
    <mergeCell ref="T35:T36"/>
    <mergeCell ref="V35:V36"/>
    <mergeCell ref="T33:T34"/>
    <mergeCell ref="V33:V34"/>
    <mergeCell ref="W33:W34"/>
    <mergeCell ref="X33:X34"/>
    <mergeCell ref="T27:T28"/>
    <mergeCell ref="V27:V28"/>
    <mergeCell ref="N29:N30"/>
    <mergeCell ref="P29:P30"/>
    <mergeCell ref="R29:R30"/>
    <mergeCell ref="T29:T30"/>
    <mergeCell ref="V29:V30"/>
    <mergeCell ref="N27:N28"/>
    <mergeCell ref="P27:P28"/>
    <mergeCell ref="R27:R28"/>
    <mergeCell ref="J29:J30"/>
    <mergeCell ref="L29:L30"/>
    <mergeCell ref="W25:W26"/>
    <mergeCell ref="N25:N26"/>
    <mergeCell ref="P25:P26"/>
    <mergeCell ref="R25:R26"/>
    <mergeCell ref="T25:T26"/>
    <mergeCell ref="F22:F23"/>
    <mergeCell ref="H22:H23"/>
    <mergeCell ref="J22:J23"/>
    <mergeCell ref="V25:V26"/>
    <mergeCell ref="R22:R23"/>
    <mergeCell ref="T22:T23"/>
    <mergeCell ref="V22:V23"/>
    <mergeCell ref="W22:W23"/>
    <mergeCell ref="V16:V17"/>
    <mergeCell ref="T18:T19"/>
    <mergeCell ref="W14:W15"/>
    <mergeCell ref="X22:X23"/>
    <mergeCell ref="A1:X1"/>
    <mergeCell ref="A6:X6"/>
    <mergeCell ref="A5:X5"/>
    <mergeCell ref="A3:X3"/>
    <mergeCell ref="R20:R21"/>
    <mergeCell ref="E22:E23"/>
    <mergeCell ref="N14:N15"/>
    <mergeCell ref="P14:P15"/>
    <mergeCell ref="R14:R15"/>
    <mergeCell ref="N18:N19"/>
    <mergeCell ref="P18:P19"/>
    <mergeCell ref="L22:L23"/>
    <mergeCell ref="N22:N23"/>
    <mergeCell ref="P22:P23"/>
    <mergeCell ref="A22:A23"/>
    <mergeCell ref="B22:B23"/>
    <mergeCell ref="C22:C23"/>
    <mergeCell ref="D22:D23"/>
    <mergeCell ref="V18:V19"/>
    <mergeCell ref="R18:R19"/>
    <mergeCell ref="V14:V15"/>
    <mergeCell ref="H14:H15"/>
    <mergeCell ref="J14:J15"/>
    <mergeCell ref="L14:L15"/>
    <mergeCell ref="H16:H17"/>
    <mergeCell ref="J16:J17"/>
    <mergeCell ref="J18:J19"/>
    <mergeCell ref="T14:T15"/>
    <mergeCell ref="E14:E15"/>
    <mergeCell ref="F14:F15"/>
    <mergeCell ref="X14:X15"/>
    <mergeCell ref="L16:L17"/>
    <mergeCell ref="N16:N17"/>
    <mergeCell ref="P16:P17"/>
    <mergeCell ref="R16:R17"/>
    <mergeCell ref="W16:W17"/>
    <mergeCell ref="X16:X17"/>
    <mergeCell ref="T16:T17"/>
    <mergeCell ref="A14:A15"/>
    <mergeCell ref="B14:B15"/>
    <mergeCell ref="C14:C15"/>
    <mergeCell ref="D14:D15"/>
    <mergeCell ref="X10:X11"/>
    <mergeCell ref="J12:J13"/>
    <mergeCell ref="L12:L13"/>
    <mergeCell ref="N12:N13"/>
    <mergeCell ref="P12:P13"/>
    <mergeCell ref="R12:R13"/>
    <mergeCell ref="T12:T13"/>
    <mergeCell ref="V12:V13"/>
    <mergeCell ref="W12:W13"/>
    <mergeCell ref="X12:X13"/>
    <mergeCell ref="R10:S11"/>
    <mergeCell ref="T10:U11"/>
    <mergeCell ref="V10:V11"/>
    <mergeCell ref="W10:W11"/>
    <mergeCell ref="J10:K11"/>
    <mergeCell ref="L10:M11"/>
    <mergeCell ref="N10:O11"/>
    <mergeCell ref="P10:Q11"/>
    <mergeCell ref="C18:C19"/>
    <mergeCell ref="D18:D19"/>
    <mergeCell ref="A8:X9"/>
    <mergeCell ref="A10:A11"/>
    <mergeCell ref="B10:B11"/>
    <mergeCell ref="C10:C11"/>
    <mergeCell ref="D10:D11"/>
    <mergeCell ref="E10:E11"/>
    <mergeCell ref="F10:G11"/>
    <mergeCell ref="H10:I11"/>
    <mergeCell ref="A16:A17"/>
    <mergeCell ref="B16:B17"/>
    <mergeCell ref="C16:C17"/>
    <mergeCell ref="D16:D17"/>
    <mergeCell ref="E16:E17"/>
    <mergeCell ref="F16:F17"/>
    <mergeCell ref="F20:F21"/>
    <mergeCell ref="H20:H21"/>
    <mergeCell ref="E18:E19"/>
    <mergeCell ref="F18:F19"/>
    <mergeCell ref="H18:H19"/>
    <mergeCell ref="L18:L19"/>
    <mergeCell ref="W18:W19"/>
    <mergeCell ref="X18:X19"/>
    <mergeCell ref="A20:A21"/>
    <mergeCell ref="B20:B21"/>
    <mergeCell ref="C20:C21"/>
    <mergeCell ref="D20:D21"/>
    <mergeCell ref="E20:E21"/>
    <mergeCell ref="A18:A19"/>
    <mergeCell ref="B18:B19"/>
    <mergeCell ref="T20:T21"/>
    <mergeCell ref="V20:V21"/>
    <mergeCell ref="W20:W21"/>
    <mergeCell ref="X20:X21"/>
    <mergeCell ref="J20:J21"/>
    <mergeCell ref="L20:L21"/>
    <mergeCell ref="N20:N21"/>
    <mergeCell ref="P20:P21"/>
    <mergeCell ref="X25:X26"/>
    <mergeCell ref="E25:E26"/>
    <mergeCell ref="E27:E28"/>
    <mergeCell ref="F27:F28"/>
    <mergeCell ref="H27:H28"/>
    <mergeCell ref="J27:J28"/>
    <mergeCell ref="F25:F26"/>
    <mergeCell ref="H25:H26"/>
    <mergeCell ref="J25:J26"/>
    <mergeCell ref="L25:L26"/>
    <mergeCell ref="A42:X42"/>
    <mergeCell ref="A46:X46"/>
    <mergeCell ref="A12:A13"/>
    <mergeCell ref="B12:B13"/>
    <mergeCell ref="C12:C13"/>
    <mergeCell ref="D12:D13"/>
    <mergeCell ref="E12:E13"/>
    <mergeCell ref="F12:F13"/>
    <mergeCell ref="H12:H13"/>
    <mergeCell ref="A27:A28"/>
    <mergeCell ref="W27:W28"/>
    <mergeCell ref="X27:X28"/>
    <mergeCell ref="A29:A30"/>
    <mergeCell ref="B29:B30"/>
    <mergeCell ref="C29:C30"/>
    <mergeCell ref="D29:D30"/>
    <mergeCell ref="E29:E30"/>
    <mergeCell ref="F29:F30"/>
    <mergeCell ref="H29:H30"/>
    <mergeCell ref="L27:L28"/>
    <mergeCell ref="H33:H34"/>
    <mergeCell ref="J33:J34"/>
    <mergeCell ref="L33:L34"/>
    <mergeCell ref="X29:X30"/>
    <mergeCell ref="J31:J32"/>
    <mergeCell ref="W29:W30"/>
    <mergeCell ref="X31:X32"/>
    <mergeCell ref="N33:N34"/>
    <mergeCell ref="P33:P34"/>
    <mergeCell ref="R33:R34"/>
    <mergeCell ref="E35:E36"/>
    <mergeCell ref="F35:F36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H35:H36"/>
    <mergeCell ref="J35:J36"/>
    <mergeCell ref="A33:A34"/>
    <mergeCell ref="W31:W32"/>
    <mergeCell ref="V31:V32"/>
    <mergeCell ref="T31:T32"/>
    <mergeCell ref="R31:R32"/>
    <mergeCell ref="P31:P32"/>
    <mergeCell ref="N31:N32"/>
    <mergeCell ref="L31:L32"/>
    <mergeCell ref="H31:H32"/>
    <mergeCell ref="F31:F32"/>
    <mergeCell ref="E31:E32"/>
    <mergeCell ref="D31:D32"/>
    <mergeCell ref="A31:A32"/>
    <mergeCell ref="D25:D26"/>
    <mergeCell ref="C25:C26"/>
    <mergeCell ref="B25:B26"/>
    <mergeCell ref="A25:A26"/>
    <mergeCell ref="C31:C32"/>
    <mergeCell ref="B31:B32"/>
    <mergeCell ref="B27:B28"/>
    <mergeCell ref="C27:C28"/>
    <mergeCell ref="D27:D2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X48"/>
  <sheetViews>
    <sheetView zoomScalePageLayoutView="0" workbookViewId="0" topLeftCell="A7">
      <selection activeCell="AD32" sqref="AD32"/>
    </sheetView>
  </sheetViews>
  <sheetFormatPr defaultColWidth="9.140625" defaultRowHeight="12.75"/>
  <cols>
    <col min="1" max="1" width="3.00390625" style="0" bestFit="1" customWidth="1"/>
    <col min="2" max="2" width="19.421875" style="0" customWidth="1"/>
    <col min="3" max="3" width="11.140625" style="0" customWidth="1"/>
    <col min="4" max="4" width="5.28125" style="0" bestFit="1" customWidth="1"/>
    <col min="5" max="5" width="6.421875" style="0" bestFit="1" customWidth="1"/>
    <col min="6" max="6" width="3.00390625" style="0" bestFit="1" customWidth="1"/>
    <col min="7" max="7" width="2.71093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2.003906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5.281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34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35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VLOOKUP(A12,ВК59кг,2,FALSE)</f>
        <v>Фартыгин Павел Владиславович</v>
      </c>
      <c r="C12" s="26" t="str">
        <f>VLOOKUP(A12,ВК59кг,5,FALSE)</f>
        <v>Курганская область</v>
      </c>
      <c r="D12" s="24">
        <f>VLOOKUP(A12,ВК59кг,3,FALSE)</f>
        <v>1994</v>
      </c>
      <c r="E12" s="24" t="str">
        <f>VLOOKUP(A12,ВК59кг,4,FALSE)</f>
        <v>кмс</v>
      </c>
      <c r="F12" s="25">
        <v>2</v>
      </c>
      <c r="G12" s="2">
        <v>0</v>
      </c>
      <c r="H12" s="25">
        <v>3</v>
      </c>
      <c r="I12" s="2">
        <v>0</v>
      </c>
      <c r="J12" s="25">
        <v>4</v>
      </c>
      <c r="K12" s="2">
        <v>3</v>
      </c>
      <c r="L12" s="25">
        <v>6</v>
      </c>
      <c r="M12" s="2">
        <v>2</v>
      </c>
      <c r="N12" s="22" t="s">
        <v>22</v>
      </c>
      <c r="O12" s="2"/>
      <c r="P12" s="25"/>
      <c r="Q12" s="2"/>
      <c r="R12" s="25">
        <v>13</v>
      </c>
      <c r="S12" s="2">
        <v>4</v>
      </c>
      <c r="T12" s="22" t="s">
        <v>8</v>
      </c>
      <c r="U12" s="2"/>
      <c r="V12" s="24"/>
      <c r="W12" s="24"/>
      <c r="X12" s="45">
        <v>3</v>
      </c>
    </row>
    <row r="13" spans="1:24" ht="12.75">
      <c r="A13" s="24"/>
      <c r="B13" s="24"/>
      <c r="C13" s="26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45"/>
    </row>
    <row r="14" spans="1:24" ht="12.75">
      <c r="A14" s="24">
        <v>2</v>
      </c>
      <c r="B14" s="24" t="str">
        <f>VLOOKUP(A14,ВК59кг,2,FALSE)</f>
        <v>Науменко Эдуард Валерьевич</v>
      </c>
      <c r="C14" s="26" t="str">
        <f>VLOOKUP(A14,ВК59кг,5,FALSE)</f>
        <v>Свердловская область</v>
      </c>
      <c r="D14" s="24">
        <f>VLOOKUP(A14,ВК59кг,3,FALSE)</f>
        <v>1995</v>
      </c>
      <c r="E14" s="24">
        <f>VLOOKUP(A14,ВК59кг,4,FALSE)</f>
        <v>1</v>
      </c>
      <c r="F14" s="25">
        <v>1</v>
      </c>
      <c r="G14" s="2">
        <v>4</v>
      </c>
      <c r="H14" s="25">
        <v>4</v>
      </c>
      <c r="I14" s="2">
        <v>3</v>
      </c>
      <c r="J14" s="22" t="s">
        <v>8</v>
      </c>
      <c r="K14" s="2"/>
      <c r="L14" s="22" t="s">
        <v>8</v>
      </c>
      <c r="M14" s="2"/>
      <c r="N14" s="22" t="s">
        <v>8</v>
      </c>
      <c r="O14" s="2"/>
      <c r="P14" s="22" t="s">
        <v>8</v>
      </c>
      <c r="Q14" s="2"/>
      <c r="R14" s="22" t="s">
        <v>8</v>
      </c>
      <c r="S14" s="2"/>
      <c r="T14" s="22" t="s">
        <v>8</v>
      </c>
      <c r="U14" s="2"/>
      <c r="V14" s="24">
        <v>2</v>
      </c>
      <c r="W14" s="24">
        <v>7</v>
      </c>
      <c r="X14" s="44" t="s">
        <v>38</v>
      </c>
    </row>
    <row r="15" spans="1:24" ht="12.75">
      <c r="A15" s="24"/>
      <c r="B15" s="24"/>
      <c r="C15" s="26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44"/>
    </row>
    <row r="16" spans="1:24" ht="12.75">
      <c r="A16" s="24">
        <v>3</v>
      </c>
      <c r="B16" s="24" t="str">
        <f>VLOOKUP(A16,ВК59кг,2,FALSE)</f>
        <v>Скрыльник Владислав Павлович</v>
      </c>
      <c r="C16" s="26" t="str">
        <f>VLOOKUP(A16,ВК59кг,5,FALSE)</f>
        <v>Алтайский край</v>
      </c>
      <c r="D16" s="24">
        <f>VLOOKUP(A16,ВК59кг,3,FALSE)</f>
        <v>1995</v>
      </c>
      <c r="E16" s="24" t="str">
        <f>VLOOKUP(A16,ВК59кг,4,FALSE)</f>
        <v>кмс</v>
      </c>
      <c r="F16" s="25">
        <v>4</v>
      </c>
      <c r="G16" s="2">
        <v>2</v>
      </c>
      <c r="H16" s="25">
        <v>1</v>
      </c>
      <c r="I16" s="2">
        <v>4</v>
      </c>
      <c r="J16" s="22" t="s">
        <v>8</v>
      </c>
      <c r="K16" s="2"/>
      <c r="L16" s="22" t="s">
        <v>8</v>
      </c>
      <c r="M16" s="2"/>
      <c r="N16" s="22" t="s">
        <v>8</v>
      </c>
      <c r="O16" s="2"/>
      <c r="P16" s="22" t="s">
        <v>8</v>
      </c>
      <c r="Q16" s="2"/>
      <c r="R16" s="22" t="s">
        <v>8</v>
      </c>
      <c r="S16" s="2"/>
      <c r="T16" s="22" t="s">
        <v>8</v>
      </c>
      <c r="U16" s="2"/>
      <c r="V16" s="24">
        <v>2</v>
      </c>
      <c r="W16" s="24">
        <v>6</v>
      </c>
      <c r="X16" s="24">
        <v>9</v>
      </c>
    </row>
    <row r="17" spans="1:24" ht="12.75">
      <c r="A17" s="24"/>
      <c r="B17" s="24"/>
      <c r="C17" s="26"/>
      <c r="D17" s="24"/>
      <c r="E17" s="24"/>
      <c r="F17" s="23"/>
      <c r="G17" s="3"/>
      <c r="H17" s="23"/>
      <c r="I17" s="3"/>
      <c r="J17" s="23"/>
      <c r="K17" s="3"/>
      <c r="L17" s="23"/>
      <c r="M17" s="3"/>
      <c r="N17" s="23"/>
      <c r="O17" s="3"/>
      <c r="P17" s="23"/>
      <c r="Q17" s="3"/>
      <c r="R17" s="23"/>
      <c r="S17" s="3"/>
      <c r="T17" s="23"/>
      <c r="U17" s="3"/>
      <c r="V17" s="24"/>
      <c r="W17" s="24"/>
      <c r="X17" s="24"/>
    </row>
    <row r="18" spans="1:24" ht="12.75">
      <c r="A18" s="24">
        <v>4</v>
      </c>
      <c r="B18" s="24" t="str">
        <f>VLOOKUP(A18,ВК59кг,2,FALSE)</f>
        <v>Бояринцев Петр Сергеевич</v>
      </c>
      <c r="C18" s="26" t="str">
        <f>VLOOKUP(A18,ВК59кг,5,FALSE)</f>
        <v>Курганская область</v>
      </c>
      <c r="D18" s="24">
        <f>VLOOKUP(A18,ВК59кг,3,FALSE)</f>
        <v>1996</v>
      </c>
      <c r="E18" s="24">
        <f>VLOOKUP(A18,ВК59кг,4,FALSE)</f>
        <v>1</v>
      </c>
      <c r="F18" s="25">
        <v>3</v>
      </c>
      <c r="G18" s="2">
        <v>3</v>
      </c>
      <c r="H18" s="25">
        <v>2</v>
      </c>
      <c r="I18" s="2">
        <v>1</v>
      </c>
      <c r="J18" s="25">
        <v>1</v>
      </c>
      <c r="K18" s="2">
        <v>2</v>
      </c>
      <c r="L18" s="25">
        <v>7</v>
      </c>
      <c r="M18" s="2">
        <v>0</v>
      </c>
      <c r="N18" s="22" t="s">
        <v>20</v>
      </c>
      <c r="O18" s="2"/>
      <c r="P18" s="25"/>
      <c r="Q18" s="2"/>
      <c r="R18" s="25">
        <v>10</v>
      </c>
      <c r="S18" s="2">
        <v>2</v>
      </c>
      <c r="T18" s="25">
        <v>13</v>
      </c>
      <c r="U18" s="2">
        <v>3</v>
      </c>
      <c r="V18" s="24"/>
      <c r="W18" s="24"/>
      <c r="X18" s="45">
        <v>2</v>
      </c>
    </row>
    <row r="19" spans="1:24" ht="12.75">
      <c r="A19" s="24"/>
      <c r="B19" s="24"/>
      <c r="C19" s="26"/>
      <c r="D19" s="24"/>
      <c r="E19" s="24"/>
      <c r="F19" s="23"/>
      <c r="G19" s="3"/>
      <c r="H19" s="23"/>
      <c r="I19" s="3"/>
      <c r="J19" s="23"/>
      <c r="K19" s="3"/>
      <c r="L19" s="23"/>
      <c r="M19" s="3"/>
      <c r="N19" s="23"/>
      <c r="O19" s="3"/>
      <c r="P19" s="23"/>
      <c r="Q19" s="3"/>
      <c r="R19" s="23"/>
      <c r="S19" s="3"/>
      <c r="T19" s="23"/>
      <c r="U19" s="3"/>
      <c r="V19" s="24"/>
      <c r="W19" s="24"/>
      <c r="X19" s="45"/>
    </row>
    <row r="20" spans="1:24" ht="12.75">
      <c r="A20" s="24">
        <v>5</v>
      </c>
      <c r="B20" s="24" t="str">
        <f>VLOOKUP(A20,ВК59кг,2,FALSE)</f>
        <v>Ануфриев Сергей Вадимович</v>
      </c>
      <c r="C20" s="26" t="str">
        <f>VLOOKUP(A20,ВК59кг,5,FALSE)</f>
        <v>Челябинская область</v>
      </c>
      <c r="D20" s="24">
        <f>VLOOKUP(A20,ВК59кг,3,FALSE)</f>
        <v>1994</v>
      </c>
      <c r="E20" s="24">
        <f>VLOOKUP(A20,ВК59кг,4,FALSE)</f>
        <v>1</v>
      </c>
      <c r="F20" s="25">
        <v>6</v>
      </c>
      <c r="G20" s="2">
        <v>3</v>
      </c>
      <c r="H20" s="25">
        <v>7</v>
      </c>
      <c r="I20" s="2">
        <v>4</v>
      </c>
      <c r="J20" s="22" t="s">
        <v>8</v>
      </c>
      <c r="K20" s="2"/>
      <c r="L20" s="22" t="s">
        <v>8</v>
      </c>
      <c r="M20" s="2"/>
      <c r="N20" s="22" t="s">
        <v>8</v>
      </c>
      <c r="O20" s="2"/>
      <c r="P20" s="22" t="s">
        <v>8</v>
      </c>
      <c r="Q20" s="2"/>
      <c r="R20" s="22" t="s">
        <v>8</v>
      </c>
      <c r="S20" s="2"/>
      <c r="T20" s="22" t="s">
        <v>8</v>
      </c>
      <c r="U20" s="2"/>
      <c r="V20" s="24">
        <v>2</v>
      </c>
      <c r="W20" s="24">
        <v>7</v>
      </c>
      <c r="X20" s="24">
        <v>10</v>
      </c>
    </row>
    <row r="21" spans="1:24" ht="12.75">
      <c r="A21" s="24"/>
      <c r="B21" s="24"/>
      <c r="C21" s="26"/>
      <c r="D21" s="24"/>
      <c r="E21" s="24"/>
      <c r="F21" s="23"/>
      <c r="G21" s="3"/>
      <c r="H21" s="23"/>
      <c r="I21" s="3"/>
      <c r="J21" s="23"/>
      <c r="K21" s="3"/>
      <c r="L21" s="23"/>
      <c r="M21" s="3"/>
      <c r="N21" s="23"/>
      <c r="O21" s="3"/>
      <c r="P21" s="23"/>
      <c r="Q21" s="3"/>
      <c r="R21" s="23"/>
      <c r="S21" s="3"/>
      <c r="T21" s="23"/>
      <c r="U21" s="3"/>
      <c r="V21" s="24"/>
      <c r="W21" s="24"/>
      <c r="X21" s="24"/>
    </row>
    <row r="22" spans="1:24" ht="12.75">
      <c r="A22" s="24">
        <v>6</v>
      </c>
      <c r="B22" s="24" t="s">
        <v>202</v>
      </c>
      <c r="C22" s="26" t="str">
        <f>VLOOKUP(A22,ВК59кг,5,FALSE)</f>
        <v>Курганская область</v>
      </c>
      <c r="D22" s="24">
        <f>VLOOKUP(A22,ВК59кг,3,FALSE)</f>
        <v>1994</v>
      </c>
      <c r="E22" s="24">
        <f>VLOOKUP(A22,ВК59кг,4,FALSE)</f>
        <v>3</v>
      </c>
      <c r="F22" s="25">
        <v>5</v>
      </c>
      <c r="G22" s="2">
        <v>1</v>
      </c>
      <c r="H22" s="25" t="s">
        <v>14</v>
      </c>
      <c r="I22" s="2">
        <v>0</v>
      </c>
      <c r="J22" s="25">
        <v>7</v>
      </c>
      <c r="K22" s="2">
        <v>2</v>
      </c>
      <c r="L22" s="25">
        <v>1</v>
      </c>
      <c r="M22" s="2">
        <v>3</v>
      </c>
      <c r="N22" s="22" t="s">
        <v>8</v>
      </c>
      <c r="O22" s="2"/>
      <c r="P22" s="22" t="s">
        <v>8</v>
      </c>
      <c r="Q22" s="2"/>
      <c r="R22" s="22" t="s">
        <v>8</v>
      </c>
      <c r="S22" s="2"/>
      <c r="T22" s="22" t="s">
        <v>8</v>
      </c>
      <c r="U22" s="2"/>
      <c r="V22" s="24">
        <v>4</v>
      </c>
      <c r="W22" s="24">
        <v>6</v>
      </c>
      <c r="X22" s="24">
        <v>5</v>
      </c>
    </row>
    <row r="23" spans="1:24" ht="12.75">
      <c r="A23" s="24"/>
      <c r="B23" s="24"/>
      <c r="C23" s="26"/>
      <c r="D23" s="24"/>
      <c r="E23" s="24"/>
      <c r="F23" s="23"/>
      <c r="G23" s="3"/>
      <c r="H23" s="23"/>
      <c r="I23" s="3"/>
      <c r="J23" s="23"/>
      <c r="K23" s="3"/>
      <c r="L23" s="23"/>
      <c r="M23" s="3"/>
      <c r="N23" s="23"/>
      <c r="O23" s="3"/>
      <c r="P23" s="23"/>
      <c r="Q23" s="3"/>
      <c r="R23" s="23"/>
      <c r="S23" s="3"/>
      <c r="T23" s="23"/>
      <c r="U23" s="3"/>
      <c r="V23" s="24"/>
      <c r="W23" s="24"/>
      <c r="X23" s="24"/>
    </row>
    <row r="24" spans="1:24" ht="12.75">
      <c r="A24" s="24">
        <v>7</v>
      </c>
      <c r="B24" s="24" t="str">
        <f>VLOOKUP(A24,ВК59кг,2,FALSE)</f>
        <v>Бахмуров Андрей Александрович</v>
      </c>
      <c r="C24" s="26" t="str">
        <f>VLOOKUP(A24,ВК59кг,5,FALSE)</f>
        <v>Свердловская область</v>
      </c>
      <c r="D24" s="24">
        <f>VLOOKUP(A24,ВК59кг,3,FALSE)</f>
        <v>1995</v>
      </c>
      <c r="E24" s="24">
        <f>VLOOKUP(A24,ВК59кг,4,FALSE)</f>
        <v>1</v>
      </c>
      <c r="F24" s="25" t="s">
        <v>14</v>
      </c>
      <c r="G24" s="2">
        <v>0</v>
      </c>
      <c r="H24" s="25">
        <v>5</v>
      </c>
      <c r="I24" s="2">
        <v>0</v>
      </c>
      <c r="J24" s="25">
        <v>6</v>
      </c>
      <c r="K24" s="2">
        <v>3</v>
      </c>
      <c r="L24" s="25">
        <v>4</v>
      </c>
      <c r="M24" s="2">
        <v>4</v>
      </c>
      <c r="N24" s="22" t="s">
        <v>8</v>
      </c>
      <c r="O24" s="2"/>
      <c r="P24" s="22" t="s">
        <v>8</v>
      </c>
      <c r="Q24" s="2"/>
      <c r="R24" s="22" t="s">
        <v>8</v>
      </c>
      <c r="S24" s="2"/>
      <c r="T24" s="22" t="s">
        <v>8</v>
      </c>
      <c r="U24" s="2"/>
      <c r="V24" s="24">
        <v>4</v>
      </c>
      <c r="W24" s="24">
        <v>7</v>
      </c>
      <c r="X24" s="24">
        <v>6</v>
      </c>
    </row>
    <row r="25" spans="1:24" ht="12.75">
      <c r="A25" s="24"/>
      <c r="B25" s="24"/>
      <c r="C25" s="26"/>
      <c r="D25" s="24"/>
      <c r="E25" s="24"/>
      <c r="F25" s="23"/>
      <c r="G25" s="3"/>
      <c r="H25" s="23"/>
      <c r="I25" s="3"/>
      <c r="J25" s="23"/>
      <c r="K25" s="3"/>
      <c r="L25" s="23"/>
      <c r="M25" s="3"/>
      <c r="N25" s="23"/>
      <c r="O25" s="3"/>
      <c r="P25" s="23"/>
      <c r="Q25" s="3"/>
      <c r="R25" s="23"/>
      <c r="S25" s="3"/>
      <c r="T25" s="23"/>
      <c r="U25" s="3"/>
      <c r="V25" s="24"/>
      <c r="W25" s="24"/>
      <c r="X25" s="24"/>
    </row>
    <row r="26" spans="1:24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</row>
    <row r="27" spans="1:24" ht="12.75">
      <c r="A27" s="11">
        <v>8</v>
      </c>
      <c r="B27" s="11" t="str">
        <f>VLOOKUP(A27,ВК59кг,2,FALSE)</f>
        <v>Возов Александр Иванович</v>
      </c>
      <c r="C27" s="40" t="str">
        <f>VLOOKUP(A27,ВК59кг,5,FALSE)</f>
        <v>Курганская область</v>
      </c>
      <c r="D27" s="11">
        <f>VLOOKUP(A27,ВК59кг,3,FALSE)</f>
        <v>1995</v>
      </c>
      <c r="E27" s="11">
        <f>VLOOKUP(A27,ВК59кг,4,FALSE)</f>
        <v>2</v>
      </c>
      <c r="F27" s="25">
        <v>9</v>
      </c>
      <c r="G27" s="2">
        <v>1</v>
      </c>
      <c r="H27" s="25">
        <v>10</v>
      </c>
      <c r="I27" s="2">
        <v>3</v>
      </c>
      <c r="J27" s="25">
        <v>13</v>
      </c>
      <c r="K27" s="2">
        <v>4</v>
      </c>
      <c r="L27" s="22" t="s">
        <v>8</v>
      </c>
      <c r="M27" s="2"/>
      <c r="N27" s="22" t="s">
        <v>8</v>
      </c>
      <c r="O27" s="2"/>
      <c r="P27" s="22" t="s">
        <v>8</v>
      </c>
      <c r="Q27" s="2"/>
      <c r="R27" s="22" t="s">
        <v>8</v>
      </c>
      <c r="S27" s="2"/>
      <c r="T27" s="22" t="s">
        <v>8</v>
      </c>
      <c r="U27" s="2"/>
      <c r="V27" s="11">
        <v>3</v>
      </c>
      <c r="W27" s="11">
        <v>8</v>
      </c>
      <c r="X27" s="42" t="s">
        <v>37</v>
      </c>
    </row>
    <row r="28" spans="1:24" ht="12.75">
      <c r="A28" s="38"/>
      <c r="B28" s="38"/>
      <c r="C28" s="41"/>
      <c r="D28" s="38"/>
      <c r="E28" s="38"/>
      <c r="F28" s="23"/>
      <c r="G28" s="3"/>
      <c r="H28" s="23"/>
      <c r="I28" s="3"/>
      <c r="J28" s="23"/>
      <c r="K28" s="3"/>
      <c r="L28" s="23"/>
      <c r="M28" s="3"/>
      <c r="N28" s="23"/>
      <c r="O28" s="3"/>
      <c r="P28" s="23"/>
      <c r="Q28" s="3"/>
      <c r="R28" s="23"/>
      <c r="S28" s="3"/>
      <c r="T28" s="23"/>
      <c r="U28" s="3"/>
      <c r="V28" s="38"/>
      <c r="W28" s="38"/>
      <c r="X28" s="43"/>
    </row>
    <row r="29" spans="1:24" ht="12.75">
      <c r="A29" s="24">
        <v>9</v>
      </c>
      <c r="B29" s="24" t="s">
        <v>203</v>
      </c>
      <c r="C29" s="26" t="str">
        <f>VLOOKUP(A29,ВК59кг,5,FALSE)</f>
        <v>Свердловская область</v>
      </c>
      <c r="D29" s="24">
        <f>VLOOKUP(A29,ВК59кг,3,FALSE)</f>
        <v>1994</v>
      </c>
      <c r="E29" s="24" t="str">
        <f>VLOOKUP(A29,ВК59кг,4,FALSE)</f>
        <v>кмс</v>
      </c>
      <c r="F29" s="25">
        <v>8</v>
      </c>
      <c r="G29" s="2">
        <v>3</v>
      </c>
      <c r="H29" s="25">
        <v>12</v>
      </c>
      <c r="I29" s="2">
        <v>2</v>
      </c>
      <c r="J29" s="25">
        <v>10</v>
      </c>
      <c r="K29" s="2">
        <v>3</v>
      </c>
      <c r="L29" s="22" t="s">
        <v>8</v>
      </c>
      <c r="M29" s="2"/>
      <c r="N29" s="22" t="s">
        <v>8</v>
      </c>
      <c r="O29" s="2"/>
      <c r="P29" s="22" t="s">
        <v>8</v>
      </c>
      <c r="Q29" s="2"/>
      <c r="R29" s="22" t="s">
        <v>8</v>
      </c>
      <c r="S29" s="2"/>
      <c r="T29" s="22" t="s">
        <v>8</v>
      </c>
      <c r="U29" s="2"/>
      <c r="V29" s="24">
        <v>3</v>
      </c>
      <c r="W29" s="11">
        <v>8</v>
      </c>
      <c r="X29" s="42" t="s">
        <v>37</v>
      </c>
    </row>
    <row r="30" spans="1:24" ht="12.75">
      <c r="A30" s="24"/>
      <c r="B30" s="24"/>
      <c r="C30" s="26"/>
      <c r="D30" s="24"/>
      <c r="E30" s="24"/>
      <c r="F30" s="23"/>
      <c r="G30" s="3"/>
      <c r="H30" s="23"/>
      <c r="I30" s="3"/>
      <c r="J30" s="23"/>
      <c r="K30" s="3"/>
      <c r="L30" s="23"/>
      <c r="M30" s="3"/>
      <c r="N30" s="23"/>
      <c r="O30" s="3"/>
      <c r="P30" s="23"/>
      <c r="Q30" s="3"/>
      <c r="R30" s="23"/>
      <c r="S30" s="3"/>
      <c r="T30" s="23"/>
      <c r="U30" s="3"/>
      <c r="V30" s="24"/>
      <c r="W30" s="38"/>
      <c r="X30" s="43"/>
    </row>
    <row r="31" spans="1:24" ht="12.75" customHeight="1">
      <c r="A31" s="24">
        <v>10</v>
      </c>
      <c r="B31" s="11" t="str">
        <f>VLOOKUP(A31,ВК59кг,2,FALSE)</f>
        <v>Подберезных Кирилл Павлович</v>
      </c>
      <c r="C31" s="40" t="str">
        <f>VLOOKUP(A31,ВК59кг,5,FALSE)</f>
        <v>Курганская область</v>
      </c>
      <c r="D31" s="11">
        <f>VLOOKUP(A31,ВК59кг,3,FALSE)</f>
        <v>1995</v>
      </c>
      <c r="E31" s="11" t="str">
        <f>VLOOKUP(A31,ВК59кг,4,FALSE)</f>
        <v>кмс</v>
      </c>
      <c r="F31" s="25">
        <v>11</v>
      </c>
      <c r="G31" s="2">
        <v>1</v>
      </c>
      <c r="H31" s="25">
        <v>8</v>
      </c>
      <c r="I31" s="2">
        <v>2</v>
      </c>
      <c r="J31" s="25">
        <v>9</v>
      </c>
      <c r="K31" s="2">
        <v>2</v>
      </c>
      <c r="L31" s="25">
        <v>13</v>
      </c>
      <c r="M31" s="2">
        <v>4</v>
      </c>
      <c r="N31" s="22" t="s">
        <v>27</v>
      </c>
      <c r="O31" s="2"/>
      <c r="P31" s="25"/>
      <c r="Q31" s="2"/>
      <c r="R31" s="25">
        <v>4</v>
      </c>
      <c r="S31" s="2">
        <v>3</v>
      </c>
      <c r="T31" s="22" t="s">
        <v>8</v>
      </c>
      <c r="U31" s="2"/>
      <c r="V31" s="11"/>
      <c r="W31" s="11"/>
      <c r="X31" s="46">
        <v>3</v>
      </c>
    </row>
    <row r="32" spans="1:24" ht="12.75">
      <c r="A32" s="38"/>
      <c r="B32" s="38"/>
      <c r="C32" s="41"/>
      <c r="D32" s="38"/>
      <c r="E32" s="38"/>
      <c r="F32" s="23"/>
      <c r="G32" s="3"/>
      <c r="H32" s="23"/>
      <c r="I32" s="3"/>
      <c r="J32" s="23"/>
      <c r="K32" s="3"/>
      <c r="L32" s="23"/>
      <c r="M32" s="3"/>
      <c r="N32" s="39"/>
      <c r="O32" s="3"/>
      <c r="P32" s="23"/>
      <c r="Q32" s="3"/>
      <c r="R32" s="23"/>
      <c r="S32" s="3"/>
      <c r="T32" s="39"/>
      <c r="U32" s="3"/>
      <c r="V32" s="38"/>
      <c r="W32" s="38"/>
      <c r="X32" s="47"/>
    </row>
    <row r="33" spans="1:24" ht="12.75">
      <c r="A33" s="24">
        <v>11</v>
      </c>
      <c r="B33" s="24" t="str">
        <f>VLOOKUP(A33,ВК59кг,2,FALSE)</f>
        <v>Завьялов Максим Александрович</v>
      </c>
      <c r="C33" s="26" t="str">
        <f>VLOOKUP(A33,ВК59кг,5,FALSE)</f>
        <v>Свердловская область</v>
      </c>
      <c r="D33" s="24">
        <f>VLOOKUP(A33,ВК59кг,3,FALSE)</f>
        <v>1994</v>
      </c>
      <c r="E33" s="24">
        <f>VLOOKUP(A33,ВК59кг,4,FALSE)</f>
        <v>1</v>
      </c>
      <c r="F33" s="25">
        <v>10</v>
      </c>
      <c r="G33" s="2">
        <v>3</v>
      </c>
      <c r="H33" s="25">
        <v>13</v>
      </c>
      <c r="I33" s="2">
        <v>4</v>
      </c>
      <c r="J33" s="22" t="s">
        <v>8</v>
      </c>
      <c r="K33" s="2"/>
      <c r="L33" s="22" t="s">
        <v>8</v>
      </c>
      <c r="M33" s="2"/>
      <c r="N33" s="22" t="s">
        <v>8</v>
      </c>
      <c r="O33" s="2"/>
      <c r="P33" s="22" t="s">
        <v>8</v>
      </c>
      <c r="Q33" s="2"/>
      <c r="R33" s="22" t="s">
        <v>8</v>
      </c>
      <c r="S33" s="2"/>
      <c r="T33" s="22" t="s">
        <v>8</v>
      </c>
      <c r="U33" s="2"/>
      <c r="V33" s="24">
        <v>2</v>
      </c>
      <c r="W33" s="24">
        <v>7</v>
      </c>
      <c r="X33" s="44" t="s">
        <v>38</v>
      </c>
    </row>
    <row r="34" spans="1:24" ht="12.75">
      <c r="A34" s="24"/>
      <c r="B34" s="24"/>
      <c r="C34" s="26"/>
      <c r="D34" s="24"/>
      <c r="E34" s="24"/>
      <c r="F34" s="23"/>
      <c r="G34" s="3"/>
      <c r="H34" s="23"/>
      <c r="I34" s="3"/>
      <c r="J34" s="23"/>
      <c r="K34" s="3"/>
      <c r="L34" s="23"/>
      <c r="M34" s="3"/>
      <c r="N34" s="23"/>
      <c r="O34" s="3"/>
      <c r="P34" s="23"/>
      <c r="Q34" s="3"/>
      <c r="R34" s="23"/>
      <c r="S34" s="3"/>
      <c r="T34" s="23"/>
      <c r="U34" s="3"/>
      <c r="V34" s="24"/>
      <c r="W34" s="24"/>
      <c r="X34" s="44"/>
    </row>
    <row r="35" spans="1:24" ht="12.75">
      <c r="A35" s="24">
        <v>12</v>
      </c>
      <c r="B35" s="24" t="str">
        <f>VLOOKUP(A35,ВК59кг,2,FALSE)</f>
        <v>Швелев Михаил Дмитриевич</v>
      </c>
      <c r="C35" s="26" t="str">
        <f>VLOOKUP(A35,ВК59кг,5,FALSE)</f>
        <v>Челябинская область</v>
      </c>
      <c r="D35" s="24">
        <f>VLOOKUP(A35,ВК59кг,3,FALSE)</f>
        <v>1995</v>
      </c>
      <c r="E35" s="24">
        <f>VLOOKUP(A35,ВК59кг,4,FALSE)</f>
        <v>1</v>
      </c>
      <c r="F35" s="25">
        <v>13</v>
      </c>
      <c r="G35" s="2">
        <v>4</v>
      </c>
      <c r="H35" s="25">
        <v>9</v>
      </c>
      <c r="I35" s="2">
        <v>3</v>
      </c>
      <c r="J35" s="22" t="s">
        <v>8</v>
      </c>
      <c r="K35" s="2"/>
      <c r="L35" s="22" t="s">
        <v>8</v>
      </c>
      <c r="M35" s="2"/>
      <c r="N35" s="22" t="s">
        <v>8</v>
      </c>
      <c r="O35" s="2"/>
      <c r="P35" s="22" t="s">
        <v>8</v>
      </c>
      <c r="Q35" s="2"/>
      <c r="R35" s="22" t="s">
        <v>8</v>
      </c>
      <c r="S35" s="2"/>
      <c r="T35" s="22" t="s">
        <v>8</v>
      </c>
      <c r="U35" s="2"/>
      <c r="V35" s="24">
        <v>2</v>
      </c>
      <c r="W35" s="24">
        <v>7</v>
      </c>
      <c r="X35" s="44" t="s">
        <v>38</v>
      </c>
    </row>
    <row r="36" spans="1:24" ht="12.75">
      <c r="A36" s="24"/>
      <c r="B36" s="24"/>
      <c r="C36" s="26"/>
      <c r="D36" s="24"/>
      <c r="E36" s="24"/>
      <c r="F36" s="23"/>
      <c r="G36" s="3"/>
      <c r="H36" s="23"/>
      <c r="I36" s="3"/>
      <c r="J36" s="23"/>
      <c r="K36" s="3"/>
      <c r="L36" s="23"/>
      <c r="M36" s="3"/>
      <c r="N36" s="23"/>
      <c r="O36" s="3"/>
      <c r="P36" s="23"/>
      <c r="Q36" s="3"/>
      <c r="R36" s="23"/>
      <c r="S36" s="3"/>
      <c r="T36" s="23"/>
      <c r="U36" s="3"/>
      <c r="V36" s="24"/>
      <c r="W36" s="24"/>
      <c r="X36" s="44"/>
    </row>
    <row r="37" spans="1:24" ht="12.75" customHeight="1">
      <c r="A37" s="24">
        <v>13</v>
      </c>
      <c r="B37" s="24" t="str">
        <f>VLOOKUP(A37,ВК59кг,2,FALSE)</f>
        <v>Колупаев Алексей Александрович</v>
      </c>
      <c r="C37" s="26" t="str">
        <f>VLOOKUP(A37,ВК59кг,5,FALSE)</f>
        <v>Курганская область</v>
      </c>
      <c r="D37" s="24">
        <f>VLOOKUP(A37,ВК59кг,3,FALSE)</f>
        <v>1995</v>
      </c>
      <c r="E37" s="24" t="str">
        <f>VLOOKUP(A37,ВК59кг,4,FALSE)</f>
        <v>кмс</v>
      </c>
      <c r="F37" s="25">
        <v>12</v>
      </c>
      <c r="G37" s="2">
        <v>0</v>
      </c>
      <c r="H37" s="25">
        <v>11</v>
      </c>
      <c r="I37" s="2">
        <v>0</v>
      </c>
      <c r="J37" s="25">
        <v>8</v>
      </c>
      <c r="K37" s="2">
        <v>0</v>
      </c>
      <c r="L37" s="25">
        <v>10</v>
      </c>
      <c r="M37" s="2">
        <v>0</v>
      </c>
      <c r="N37" s="22" t="s">
        <v>26</v>
      </c>
      <c r="O37" s="2"/>
      <c r="P37" s="25"/>
      <c r="Q37" s="2"/>
      <c r="R37" s="25">
        <v>1</v>
      </c>
      <c r="S37" s="2">
        <v>0</v>
      </c>
      <c r="T37" s="25">
        <v>4</v>
      </c>
      <c r="U37" s="2">
        <v>1</v>
      </c>
      <c r="V37" s="24"/>
      <c r="W37" s="24"/>
      <c r="X37" s="45">
        <v>1</v>
      </c>
    </row>
    <row r="38" spans="1:24" ht="12.75">
      <c r="A38" s="24"/>
      <c r="B38" s="24"/>
      <c r="C38" s="26"/>
      <c r="D38" s="24"/>
      <c r="E38" s="24"/>
      <c r="F38" s="23"/>
      <c r="G38" s="3"/>
      <c r="H38" s="23"/>
      <c r="I38" s="3"/>
      <c r="J38" s="23"/>
      <c r="K38" s="3"/>
      <c r="L38" s="23"/>
      <c r="M38" s="3"/>
      <c r="N38" s="23"/>
      <c r="O38" s="3"/>
      <c r="P38" s="23"/>
      <c r="Q38" s="3"/>
      <c r="R38" s="23"/>
      <c r="S38" s="3"/>
      <c r="T38" s="23"/>
      <c r="U38" s="3"/>
      <c r="V38" s="24"/>
      <c r="W38" s="24"/>
      <c r="X38" s="45"/>
    </row>
    <row r="44" spans="1:24" ht="15">
      <c r="A44" s="14" t="s"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">
      <c r="A48" s="14" t="s">
        <v>36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</sheetData>
  <sheetProtection/>
  <mergeCells count="231">
    <mergeCell ref="A44:X44"/>
    <mergeCell ref="A48:X48"/>
    <mergeCell ref="V20:V21"/>
    <mergeCell ref="W20:W21"/>
    <mergeCell ref="X20:X21"/>
    <mergeCell ref="J20:J21"/>
    <mergeCell ref="L20:L21"/>
    <mergeCell ref="N20:N21"/>
    <mergeCell ref="P20:P21"/>
    <mergeCell ref="A22:A23"/>
    <mergeCell ref="W18:W19"/>
    <mergeCell ref="X18:X19"/>
    <mergeCell ref="A20:A21"/>
    <mergeCell ref="B20:B21"/>
    <mergeCell ref="C20:C21"/>
    <mergeCell ref="D20:D21"/>
    <mergeCell ref="E20:E21"/>
    <mergeCell ref="F20:F21"/>
    <mergeCell ref="H20:H21"/>
    <mergeCell ref="T20:T21"/>
    <mergeCell ref="J16:J17"/>
    <mergeCell ref="A18:A19"/>
    <mergeCell ref="B18:B19"/>
    <mergeCell ref="C18:C19"/>
    <mergeCell ref="D18:D19"/>
    <mergeCell ref="E18:E19"/>
    <mergeCell ref="F18:F19"/>
    <mergeCell ref="H18:H19"/>
    <mergeCell ref="J18:J19"/>
    <mergeCell ref="D16:D17"/>
    <mergeCell ref="E16:E17"/>
    <mergeCell ref="F16:F17"/>
    <mergeCell ref="H16:H17"/>
    <mergeCell ref="A8:X9"/>
    <mergeCell ref="A10:A11"/>
    <mergeCell ref="B10:B11"/>
    <mergeCell ref="C10:C11"/>
    <mergeCell ref="D10:D11"/>
    <mergeCell ref="E10:E11"/>
    <mergeCell ref="F10:G11"/>
    <mergeCell ref="H10:I11"/>
    <mergeCell ref="J10:K11"/>
    <mergeCell ref="L10:M11"/>
    <mergeCell ref="J14:J15"/>
    <mergeCell ref="V10:V11"/>
    <mergeCell ref="W10:W11"/>
    <mergeCell ref="X10:X11"/>
    <mergeCell ref="N10:O11"/>
    <mergeCell ref="P10:Q11"/>
    <mergeCell ref="R10:S11"/>
    <mergeCell ref="T10:U11"/>
    <mergeCell ref="D14:D15"/>
    <mergeCell ref="E14:E15"/>
    <mergeCell ref="F14:F15"/>
    <mergeCell ref="H14:H15"/>
    <mergeCell ref="W12:W13"/>
    <mergeCell ref="X12:X13"/>
    <mergeCell ref="V12:V13"/>
    <mergeCell ref="N12:N13"/>
    <mergeCell ref="P12:P13"/>
    <mergeCell ref="R12:R13"/>
    <mergeCell ref="W16:W17"/>
    <mergeCell ref="X16:X17"/>
    <mergeCell ref="N14:N15"/>
    <mergeCell ref="P14:P15"/>
    <mergeCell ref="L14:L15"/>
    <mergeCell ref="L16:L17"/>
    <mergeCell ref="N16:N17"/>
    <mergeCell ref="P16:P17"/>
    <mergeCell ref="V18:V19"/>
    <mergeCell ref="R18:R19"/>
    <mergeCell ref="V14:V15"/>
    <mergeCell ref="V16:V17"/>
    <mergeCell ref="T18:T19"/>
    <mergeCell ref="R16:R17"/>
    <mergeCell ref="D22:D23"/>
    <mergeCell ref="R20:R21"/>
    <mergeCell ref="N18:N19"/>
    <mergeCell ref="P18:P19"/>
    <mergeCell ref="L18:L19"/>
    <mergeCell ref="A14:A15"/>
    <mergeCell ref="B14:B15"/>
    <mergeCell ref="B22:B23"/>
    <mergeCell ref="C22:C23"/>
    <mergeCell ref="C14:C15"/>
    <mergeCell ref="A16:A17"/>
    <mergeCell ref="B16:B17"/>
    <mergeCell ref="C16:C17"/>
    <mergeCell ref="W14:W15"/>
    <mergeCell ref="T14:T15"/>
    <mergeCell ref="R14:R15"/>
    <mergeCell ref="X14:X15"/>
    <mergeCell ref="A1:X1"/>
    <mergeCell ref="A6:X6"/>
    <mergeCell ref="A5:X5"/>
    <mergeCell ref="A3:X3"/>
    <mergeCell ref="V22:V23"/>
    <mergeCell ref="W22:W23"/>
    <mergeCell ref="H24:H25"/>
    <mergeCell ref="X22:X23"/>
    <mergeCell ref="L22:L23"/>
    <mergeCell ref="N22:N23"/>
    <mergeCell ref="P22:P23"/>
    <mergeCell ref="R22:R23"/>
    <mergeCell ref="T22:T23"/>
    <mergeCell ref="E22:E23"/>
    <mergeCell ref="F22:F23"/>
    <mergeCell ref="H22:H23"/>
    <mergeCell ref="J22:J23"/>
    <mergeCell ref="X31:X32"/>
    <mergeCell ref="L29:L30"/>
    <mergeCell ref="N29:N30"/>
    <mergeCell ref="P29:P30"/>
    <mergeCell ref="R29:R30"/>
    <mergeCell ref="N31:N32"/>
    <mergeCell ref="P31:P32"/>
    <mergeCell ref="R31:R32"/>
    <mergeCell ref="X29:X30"/>
    <mergeCell ref="W29:W30"/>
    <mergeCell ref="E12:E13"/>
    <mergeCell ref="F12:F13"/>
    <mergeCell ref="V31:V32"/>
    <mergeCell ref="W31:W32"/>
    <mergeCell ref="R27:R28"/>
    <mergeCell ref="T27:T28"/>
    <mergeCell ref="L27:L28"/>
    <mergeCell ref="R24:R25"/>
    <mergeCell ref="T24:T25"/>
    <mergeCell ref="V24:V25"/>
    <mergeCell ref="A12:A13"/>
    <mergeCell ref="B12:B13"/>
    <mergeCell ref="C12:C13"/>
    <mergeCell ref="D12:D13"/>
    <mergeCell ref="T31:T32"/>
    <mergeCell ref="N33:N34"/>
    <mergeCell ref="P33:P34"/>
    <mergeCell ref="R33:R34"/>
    <mergeCell ref="E24:E25"/>
    <mergeCell ref="F24:F25"/>
    <mergeCell ref="T12:T13"/>
    <mergeCell ref="H12:H13"/>
    <mergeCell ref="J12:J13"/>
    <mergeCell ref="L12:L13"/>
    <mergeCell ref="T16:T17"/>
    <mergeCell ref="J24:J25"/>
    <mergeCell ref="L24:L25"/>
    <mergeCell ref="N24:N25"/>
    <mergeCell ref="A24:A25"/>
    <mergeCell ref="B24:B25"/>
    <mergeCell ref="C24:C25"/>
    <mergeCell ref="D24:D25"/>
    <mergeCell ref="E27:E28"/>
    <mergeCell ref="F27:F28"/>
    <mergeCell ref="H27:H28"/>
    <mergeCell ref="J27:J28"/>
    <mergeCell ref="A27:A28"/>
    <mergeCell ref="B27:B28"/>
    <mergeCell ref="C27:C28"/>
    <mergeCell ref="D27:D28"/>
    <mergeCell ref="N27:N28"/>
    <mergeCell ref="P27:P28"/>
    <mergeCell ref="X27:X28"/>
    <mergeCell ref="X24:X25"/>
    <mergeCell ref="P24:P25"/>
    <mergeCell ref="W24:W25"/>
    <mergeCell ref="V27:V28"/>
    <mergeCell ref="W27:W28"/>
    <mergeCell ref="T29:T30"/>
    <mergeCell ref="V29:V30"/>
    <mergeCell ref="A29:A30"/>
    <mergeCell ref="B29:B30"/>
    <mergeCell ref="C29:C30"/>
    <mergeCell ref="D29:D30"/>
    <mergeCell ref="L31:L32"/>
    <mergeCell ref="E29:E30"/>
    <mergeCell ref="F29:F30"/>
    <mergeCell ref="H29:H30"/>
    <mergeCell ref="J29:J30"/>
    <mergeCell ref="E31:E32"/>
    <mergeCell ref="F31:F32"/>
    <mergeCell ref="H31:H32"/>
    <mergeCell ref="J31:J32"/>
    <mergeCell ref="A31:A32"/>
    <mergeCell ref="B31:B32"/>
    <mergeCell ref="C31:C32"/>
    <mergeCell ref="D31:D32"/>
    <mergeCell ref="X33:X34"/>
    <mergeCell ref="A33:A34"/>
    <mergeCell ref="B33:B34"/>
    <mergeCell ref="C33:C34"/>
    <mergeCell ref="D33:D34"/>
    <mergeCell ref="E33:E34"/>
    <mergeCell ref="F33:F34"/>
    <mergeCell ref="H33:H34"/>
    <mergeCell ref="J33:J34"/>
    <mergeCell ref="L33:L34"/>
    <mergeCell ref="L35:L36"/>
    <mergeCell ref="T33:T34"/>
    <mergeCell ref="V33:V34"/>
    <mergeCell ref="W33:W34"/>
    <mergeCell ref="V35:V36"/>
    <mergeCell ref="W35:W36"/>
    <mergeCell ref="E35:E36"/>
    <mergeCell ref="F35:F36"/>
    <mergeCell ref="H35:H36"/>
    <mergeCell ref="J35:J36"/>
    <mergeCell ref="A35:A36"/>
    <mergeCell ref="B35:B36"/>
    <mergeCell ref="C35:C36"/>
    <mergeCell ref="D35:D36"/>
    <mergeCell ref="E37:E38"/>
    <mergeCell ref="F37:F38"/>
    <mergeCell ref="H37:H38"/>
    <mergeCell ref="J37:J38"/>
    <mergeCell ref="X35:X36"/>
    <mergeCell ref="N35:N36"/>
    <mergeCell ref="P35:P36"/>
    <mergeCell ref="R35:R36"/>
    <mergeCell ref="T35:T36"/>
    <mergeCell ref="A37:A38"/>
    <mergeCell ref="B37:B38"/>
    <mergeCell ref="C37:C38"/>
    <mergeCell ref="D37:D38"/>
    <mergeCell ref="X37:X38"/>
    <mergeCell ref="L37:L38"/>
    <mergeCell ref="N37:N38"/>
    <mergeCell ref="P37:P38"/>
    <mergeCell ref="R37:R38"/>
    <mergeCell ref="T37:T38"/>
    <mergeCell ref="V37:V38"/>
    <mergeCell ref="W37:W3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X33"/>
  <sheetViews>
    <sheetView zoomScalePageLayoutView="0" workbookViewId="0" topLeftCell="A1">
      <selection activeCell="X19" activeCellId="1" sqref="X12:X17 X19:X24"/>
    </sheetView>
  </sheetViews>
  <sheetFormatPr defaultColWidth="9.140625" defaultRowHeight="12.75"/>
  <cols>
    <col min="1" max="1" width="3.00390625" style="0" bestFit="1" customWidth="1"/>
    <col min="2" max="2" width="19.421875" style="0" customWidth="1"/>
    <col min="3" max="3" width="11.140625" style="0" customWidth="1"/>
    <col min="4" max="4" width="5.28125" style="0" bestFit="1" customWidth="1"/>
    <col min="5" max="5" width="6.421875" style="0" bestFit="1" customWidth="1"/>
    <col min="6" max="6" width="3.00390625" style="0" bestFit="1" customWidth="1"/>
    <col min="7" max="7" width="2.71093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2.003906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4.1406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34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35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VLOOKUP(A12,ВК63кг,2,FALSE)</f>
        <v>Коморов Никита Александрович</v>
      </c>
      <c r="C12" s="26" t="str">
        <f>VLOOKUP(A12,ВК63кг,5,FALSE)</f>
        <v>Челябинская область</v>
      </c>
      <c r="D12" s="24">
        <f>VLOOKUP(A12,ВК63кг,3,FALSE)</f>
        <v>1994</v>
      </c>
      <c r="E12" s="24">
        <f>VLOOKUP(A12,ВК63кг,4,FALSE)</f>
        <v>1</v>
      </c>
      <c r="F12" s="25">
        <v>2</v>
      </c>
      <c r="G12" s="9">
        <v>0</v>
      </c>
      <c r="H12" s="25">
        <v>3</v>
      </c>
      <c r="I12" s="9">
        <v>2</v>
      </c>
      <c r="J12" s="22" t="s">
        <v>14</v>
      </c>
      <c r="K12" s="9">
        <v>0</v>
      </c>
      <c r="L12" s="22" t="s">
        <v>20</v>
      </c>
      <c r="M12" s="9"/>
      <c r="N12" s="25"/>
      <c r="O12" s="9"/>
      <c r="P12" s="25"/>
      <c r="Q12" s="9"/>
      <c r="R12" s="25">
        <v>6</v>
      </c>
      <c r="S12" s="9">
        <v>3</v>
      </c>
      <c r="T12" s="22" t="s">
        <v>8</v>
      </c>
      <c r="U12" s="9"/>
      <c r="V12" s="24"/>
      <c r="W12" s="24"/>
      <c r="X12" s="45">
        <v>3</v>
      </c>
    </row>
    <row r="13" spans="1:24" ht="12.75">
      <c r="A13" s="24"/>
      <c r="B13" s="24"/>
      <c r="C13" s="26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45"/>
    </row>
    <row r="14" spans="1:24" ht="12.75">
      <c r="A14" s="24">
        <v>2</v>
      </c>
      <c r="B14" s="24" t="str">
        <f>VLOOKUP(A14,ВК63кг,2,FALSE)</f>
        <v>Янчик Влад Александрович</v>
      </c>
      <c r="C14" s="26" t="str">
        <f>VLOOKUP(A14,ВК63кг,5,FALSE)</f>
        <v>Свердловская область</v>
      </c>
      <c r="D14" s="24">
        <f>VLOOKUP(A14,ВК63кг,3,FALSE)</f>
        <v>1995</v>
      </c>
      <c r="E14" s="24">
        <f>VLOOKUP(A14,ВК63кг,4,FALSE)</f>
        <v>1</v>
      </c>
      <c r="F14" s="25">
        <v>1</v>
      </c>
      <c r="G14" s="9">
        <v>4</v>
      </c>
      <c r="H14" s="25" t="s">
        <v>14</v>
      </c>
      <c r="I14" s="9">
        <v>0</v>
      </c>
      <c r="J14" s="25">
        <v>3</v>
      </c>
      <c r="K14" s="9">
        <v>4</v>
      </c>
      <c r="L14" s="22" t="s">
        <v>8</v>
      </c>
      <c r="M14" s="9"/>
      <c r="N14" s="22" t="s">
        <v>8</v>
      </c>
      <c r="O14" s="9"/>
      <c r="P14" s="22" t="s">
        <v>8</v>
      </c>
      <c r="Q14" s="9"/>
      <c r="R14" s="22" t="s">
        <v>8</v>
      </c>
      <c r="S14" s="9"/>
      <c r="T14" s="22" t="s">
        <v>8</v>
      </c>
      <c r="U14" s="9"/>
      <c r="V14" s="24">
        <v>3</v>
      </c>
      <c r="W14" s="24">
        <v>8</v>
      </c>
      <c r="X14" s="24">
        <v>6</v>
      </c>
    </row>
    <row r="15" spans="1:24" ht="12.75">
      <c r="A15" s="24"/>
      <c r="B15" s="24"/>
      <c r="C15" s="26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24"/>
    </row>
    <row r="16" spans="1:24" ht="12.75">
      <c r="A16" s="24">
        <v>3</v>
      </c>
      <c r="B16" s="24" t="str">
        <f>VLOOKUP(A16,ВК63кг,2,FALSE)</f>
        <v>Федоров Алексей Михайлович</v>
      </c>
      <c r="C16" s="26" t="str">
        <f>VLOOKUP(A16,ВК63кг,5,FALSE)</f>
        <v>Курганская область</v>
      </c>
      <c r="D16" s="24">
        <f>VLOOKUP(A16,ВК63кг,3,FALSE)</f>
        <v>1995</v>
      </c>
      <c r="E16" s="24">
        <f>VLOOKUP(A16,ВК63кг,4,FALSE)</f>
        <v>1</v>
      </c>
      <c r="F16" s="25" t="s">
        <v>14</v>
      </c>
      <c r="G16" s="9">
        <v>0</v>
      </c>
      <c r="H16" s="25">
        <v>1</v>
      </c>
      <c r="I16" s="9">
        <v>3</v>
      </c>
      <c r="J16" s="25">
        <v>2</v>
      </c>
      <c r="K16" s="9">
        <v>0</v>
      </c>
      <c r="L16" s="22" t="s">
        <v>22</v>
      </c>
      <c r="M16" s="9"/>
      <c r="N16" s="25"/>
      <c r="O16" s="9"/>
      <c r="P16" s="25"/>
      <c r="Q16" s="9"/>
      <c r="R16" s="25">
        <v>4</v>
      </c>
      <c r="S16" s="9">
        <v>4</v>
      </c>
      <c r="T16" s="22" t="s">
        <v>8</v>
      </c>
      <c r="U16" s="9"/>
      <c r="V16" s="24"/>
      <c r="W16" s="24">
        <v>3</v>
      </c>
      <c r="X16" s="45">
        <v>3</v>
      </c>
    </row>
    <row r="17" spans="1:24" ht="12.75">
      <c r="A17" s="24"/>
      <c r="B17" s="24"/>
      <c r="C17" s="26"/>
      <c r="D17" s="24"/>
      <c r="E17" s="24"/>
      <c r="F17" s="23"/>
      <c r="G17" s="3"/>
      <c r="H17" s="23"/>
      <c r="I17" s="3"/>
      <c r="J17" s="23"/>
      <c r="K17" s="3"/>
      <c r="L17" s="23"/>
      <c r="M17" s="3"/>
      <c r="N17" s="23"/>
      <c r="O17" s="3"/>
      <c r="P17" s="23"/>
      <c r="Q17" s="3"/>
      <c r="R17" s="23"/>
      <c r="S17" s="3"/>
      <c r="T17" s="23"/>
      <c r="U17" s="3"/>
      <c r="V17" s="24"/>
      <c r="W17" s="24"/>
      <c r="X17" s="45"/>
    </row>
    <row r="18" spans="1:24" ht="12.7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</row>
    <row r="19" spans="1:24" ht="12.75">
      <c r="A19" s="24">
        <v>4</v>
      </c>
      <c r="B19" s="24" t="str">
        <f>VLOOKUP(A19,ВК63кг,2,FALSE)</f>
        <v>Поздеев Дмитрий Андреевич</v>
      </c>
      <c r="C19" s="26" t="str">
        <f>VLOOKUP(A19,ВК63кг,5,FALSE)</f>
        <v>Свердловская область</v>
      </c>
      <c r="D19" s="24">
        <f>VLOOKUP(A19,ВК63кг,3,FALSE)</f>
        <v>1995</v>
      </c>
      <c r="E19" s="24" t="str">
        <f>VLOOKUP(A19,ВК63кг,4,FALSE)</f>
        <v>кмс</v>
      </c>
      <c r="F19" s="25">
        <v>5</v>
      </c>
      <c r="G19" s="9">
        <v>2</v>
      </c>
      <c r="H19" s="25">
        <v>6</v>
      </c>
      <c r="I19" s="9">
        <v>2</v>
      </c>
      <c r="J19" s="22" t="s">
        <v>14</v>
      </c>
      <c r="K19" s="9">
        <v>0</v>
      </c>
      <c r="L19" s="22" t="s">
        <v>26</v>
      </c>
      <c r="M19" s="9"/>
      <c r="N19" s="25"/>
      <c r="O19" s="9"/>
      <c r="P19" s="25"/>
      <c r="Q19" s="9"/>
      <c r="R19" s="25">
        <v>3</v>
      </c>
      <c r="S19" s="9">
        <v>0</v>
      </c>
      <c r="T19" s="25">
        <v>6</v>
      </c>
      <c r="U19" s="9">
        <v>1</v>
      </c>
      <c r="V19" s="24"/>
      <c r="W19" s="24">
        <v>4</v>
      </c>
      <c r="X19" s="45">
        <v>1</v>
      </c>
    </row>
    <row r="20" spans="1:24" ht="12.75">
      <c r="A20" s="24"/>
      <c r="B20" s="24"/>
      <c r="C20" s="26"/>
      <c r="D20" s="24"/>
      <c r="E20" s="24"/>
      <c r="F20" s="23"/>
      <c r="G20" s="3"/>
      <c r="H20" s="23"/>
      <c r="I20" s="3"/>
      <c r="J20" s="23"/>
      <c r="K20" s="3"/>
      <c r="L20" s="23"/>
      <c r="M20" s="3"/>
      <c r="N20" s="23"/>
      <c r="O20" s="3"/>
      <c r="P20" s="23"/>
      <c r="Q20" s="3"/>
      <c r="R20" s="23"/>
      <c r="S20" s="3"/>
      <c r="T20" s="23"/>
      <c r="U20" s="3"/>
      <c r="V20" s="24"/>
      <c r="W20" s="24"/>
      <c r="X20" s="45"/>
    </row>
    <row r="21" spans="1:24" ht="12.75">
      <c r="A21" s="24">
        <v>5</v>
      </c>
      <c r="B21" s="24" t="str">
        <f>VLOOKUP(A21,ВК63кг,2,FALSE)</f>
        <v>Григорьев Сергей Васильевич</v>
      </c>
      <c r="C21" s="26" t="str">
        <f>VLOOKUP(A21,ВК63кг,5,FALSE)</f>
        <v>Курганская область</v>
      </c>
      <c r="D21" s="24">
        <f>VLOOKUP(A21,ВК63кг,3,FALSE)</f>
        <v>1994</v>
      </c>
      <c r="E21" s="24" t="str">
        <f>VLOOKUP(A21,ВК63кг,4,FALSE)</f>
        <v>кмс</v>
      </c>
      <c r="F21" s="25">
        <v>4</v>
      </c>
      <c r="G21" s="9">
        <v>3</v>
      </c>
      <c r="H21" s="25" t="s">
        <v>14</v>
      </c>
      <c r="I21" s="9">
        <v>0</v>
      </c>
      <c r="J21" s="25">
        <v>6</v>
      </c>
      <c r="K21" s="9">
        <v>3</v>
      </c>
      <c r="L21" s="22" t="s">
        <v>8</v>
      </c>
      <c r="M21" s="9"/>
      <c r="N21" s="22" t="s">
        <v>8</v>
      </c>
      <c r="O21" s="9"/>
      <c r="P21" s="22" t="s">
        <v>8</v>
      </c>
      <c r="Q21" s="9"/>
      <c r="R21" s="22" t="s">
        <v>8</v>
      </c>
      <c r="S21" s="9"/>
      <c r="T21" s="22" t="s">
        <v>8</v>
      </c>
      <c r="U21" s="9"/>
      <c r="V21" s="24">
        <v>3</v>
      </c>
      <c r="W21" s="24">
        <v>6</v>
      </c>
      <c r="X21" s="24">
        <v>5</v>
      </c>
    </row>
    <row r="22" spans="1:24" ht="12.75">
      <c r="A22" s="24"/>
      <c r="B22" s="24"/>
      <c r="C22" s="26"/>
      <c r="D22" s="24"/>
      <c r="E22" s="24"/>
      <c r="F22" s="23"/>
      <c r="G22" s="3"/>
      <c r="H22" s="23"/>
      <c r="I22" s="3"/>
      <c r="J22" s="23"/>
      <c r="K22" s="3"/>
      <c r="L22" s="23"/>
      <c r="M22" s="3"/>
      <c r="N22" s="23"/>
      <c r="O22" s="3"/>
      <c r="P22" s="23"/>
      <c r="Q22" s="3"/>
      <c r="R22" s="23"/>
      <c r="S22" s="3"/>
      <c r="T22" s="23"/>
      <c r="U22" s="3"/>
      <c r="V22" s="24"/>
      <c r="W22" s="24"/>
      <c r="X22" s="24"/>
    </row>
    <row r="23" spans="1:24" ht="12.75">
      <c r="A23" s="24">
        <v>6</v>
      </c>
      <c r="B23" s="24" t="str">
        <f>VLOOKUP(A23,ВК63кг,2,FALSE)</f>
        <v>Левинский Василий васильевич</v>
      </c>
      <c r="C23" s="26" t="str">
        <f>VLOOKUP(A23,ВК63кг,5,FALSE)</f>
        <v>Алтайский край</v>
      </c>
      <c r="D23" s="24">
        <f>VLOOKUP(A23,ВК63кг,3,FALSE)</f>
        <v>1994</v>
      </c>
      <c r="E23" s="24" t="str">
        <f>VLOOKUP(A23,ВК63кг,4,FALSE)</f>
        <v>кмс</v>
      </c>
      <c r="F23" s="25" t="s">
        <v>14</v>
      </c>
      <c r="G23" s="9">
        <v>0</v>
      </c>
      <c r="H23" s="25">
        <v>4</v>
      </c>
      <c r="I23" s="9">
        <v>3</v>
      </c>
      <c r="J23" s="25">
        <v>5</v>
      </c>
      <c r="K23" s="9">
        <v>1</v>
      </c>
      <c r="L23" s="22" t="s">
        <v>27</v>
      </c>
      <c r="M23" s="9"/>
      <c r="N23" s="25"/>
      <c r="O23" s="9"/>
      <c r="P23" s="25"/>
      <c r="Q23" s="9"/>
      <c r="R23" s="25">
        <v>1</v>
      </c>
      <c r="S23" s="9">
        <v>1</v>
      </c>
      <c r="T23" s="25">
        <v>4</v>
      </c>
      <c r="U23" s="9">
        <v>3</v>
      </c>
      <c r="V23" s="24"/>
      <c r="W23" s="24">
        <v>4</v>
      </c>
      <c r="X23" s="45">
        <v>2</v>
      </c>
    </row>
    <row r="24" spans="1:24" ht="12.75">
      <c r="A24" s="24"/>
      <c r="B24" s="24"/>
      <c r="C24" s="26"/>
      <c r="D24" s="24"/>
      <c r="E24" s="24"/>
      <c r="F24" s="23"/>
      <c r="G24" s="3"/>
      <c r="H24" s="23"/>
      <c r="I24" s="3"/>
      <c r="J24" s="23"/>
      <c r="K24" s="3"/>
      <c r="L24" s="23"/>
      <c r="M24" s="3"/>
      <c r="N24" s="23"/>
      <c r="O24" s="3"/>
      <c r="P24" s="23"/>
      <c r="Q24" s="3"/>
      <c r="R24" s="23"/>
      <c r="S24" s="3"/>
      <c r="T24" s="23"/>
      <c r="U24" s="3"/>
      <c r="V24" s="24"/>
      <c r="W24" s="24"/>
      <c r="X24" s="45"/>
    </row>
    <row r="29" spans="1:24" ht="15">
      <c r="A29" s="14" t="s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</sheetData>
  <sheetProtection/>
  <mergeCells count="119">
    <mergeCell ref="X23:X24"/>
    <mergeCell ref="N12:N13"/>
    <mergeCell ref="P12:P13"/>
    <mergeCell ref="R12:R13"/>
    <mergeCell ref="T12:T13"/>
    <mergeCell ref="R23:R24"/>
    <mergeCell ref="J23:J24"/>
    <mergeCell ref="L23:L24"/>
    <mergeCell ref="N23:N24"/>
    <mergeCell ref="P23:P24"/>
    <mergeCell ref="E12:E13"/>
    <mergeCell ref="F12:F13"/>
    <mergeCell ref="A12:A13"/>
    <mergeCell ref="B12:B13"/>
    <mergeCell ref="C12:C13"/>
    <mergeCell ref="D12:D13"/>
    <mergeCell ref="E23:E24"/>
    <mergeCell ref="F23:F24"/>
    <mergeCell ref="A23:A24"/>
    <mergeCell ref="B23:B24"/>
    <mergeCell ref="C23:C24"/>
    <mergeCell ref="D23:D24"/>
    <mergeCell ref="T23:T24"/>
    <mergeCell ref="V23:V24"/>
    <mergeCell ref="W23:W24"/>
    <mergeCell ref="H12:H13"/>
    <mergeCell ref="J12:J13"/>
    <mergeCell ref="L12:L13"/>
    <mergeCell ref="L14:L15"/>
    <mergeCell ref="H23:H24"/>
    <mergeCell ref="V12:V13"/>
    <mergeCell ref="R21:R22"/>
    <mergeCell ref="A1:X1"/>
    <mergeCell ref="A6:X6"/>
    <mergeCell ref="A5:X5"/>
    <mergeCell ref="A3:X3"/>
    <mergeCell ref="E21:E22"/>
    <mergeCell ref="F21:F22"/>
    <mergeCell ref="H21:H22"/>
    <mergeCell ref="J21:J22"/>
    <mergeCell ref="V16:V17"/>
    <mergeCell ref="W14:W15"/>
    <mergeCell ref="T14:T15"/>
    <mergeCell ref="X14:X15"/>
    <mergeCell ref="W21:W22"/>
    <mergeCell ref="X21:X22"/>
    <mergeCell ref="L21:L22"/>
    <mergeCell ref="N21:N22"/>
    <mergeCell ref="P21:P22"/>
    <mergeCell ref="T21:T22"/>
    <mergeCell ref="V21:V22"/>
    <mergeCell ref="W12:W13"/>
    <mergeCell ref="X12:X13"/>
    <mergeCell ref="A21:A22"/>
    <mergeCell ref="B21:B22"/>
    <mergeCell ref="C21:C22"/>
    <mergeCell ref="D21:D22"/>
    <mergeCell ref="R19:R20"/>
    <mergeCell ref="T16:T17"/>
    <mergeCell ref="L16:L17"/>
    <mergeCell ref="N16:N17"/>
    <mergeCell ref="E14:E15"/>
    <mergeCell ref="F14:F15"/>
    <mergeCell ref="W16:W17"/>
    <mergeCell ref="X16:X17"/>
    <mergeCell ref="N14:N15"/>
    <mergeCell ref="P14:P15"/>
    <mergeCell ref="R14:R15"/>
    <mergeCell ref="P16:P17"/>
    <mergeCell ref="R16:R17"/>
    <mergeCell ref="V14:V15"/>
    <mergeCell ref="A14:A15"/>
    <mergeCell ref="B14:B15"/>
    <mergeCell ref="C14:C15"/>
    <mergeCell ref="D14:D15"/>
    <mergeCell ref="W10:W11"/>
    <mergeCell ref="X10:X11"/>
    <mergeCell ref="N10:O11"/>
    <mergeCell ref="P10:Q11"/>
    <mergeCell ref="R10:S11"/>
    <mergeCell ref="T10:U11"/>
    <mergeCell ref="L10:M11"/>
    <mergeCell ref="H14:H15"/>
    <mergeCell ref="J14:J15"/>
    <mergeCell ref="V10:V11"/>
    <mergeCell ref="B19:B20"/>
    <mergeCell ref="A8:X9"/>
    <mergeCell ref="A10:A11"/>
    <mergeCell ref="B10:B11"/>
    <mergeCell ref="C10:C11"/>
    <mergeCell ref="D10:D11"/>
    <mergeCell ref="E10:E11"/>
    <mergeCell ref="F10:G11"/>
    <mergeCell ref="H10:I11"/>
    <mergeCell ref="J10:K11"/>
    <mergeCell ref="A29:X29"/>
    <mergeCell ref="T19:T20"/>
    <mergeCell ref="E16:E17"/>
    <mergeCell ref="F16:F17"/>
    <mergeCell ref="H16:H17"/>
    <mergeCell ref="J16:J17"/>
    <mergeCell ref="A16:A17"/>
    <mergeCell ref="B16:B17"/>
    <mergeCell ref="C16:C17"/>
    <mergeCell ref="D16:D17"/>
    <mergeCell ref="D19:D20"/>
    <mergeCell ref="E19:E20"/>
    <mergeCell ref="F19:F20"/>
    <mergeCell ref="H19:H20"/>
    <mergeCell ref="A33:X33"/>
    <mergeCell ref="V19:V20"/>
    <mergeCell ref="W19:W20"/>
    <mergeCell ref="X19:X20"/>
    <mergeCell ref="J19:J20"/>
    <mergeCell ref="L19:L20"/>
    <mergeCell ref="N19:N20"/>
    <mergeCell ref="P19:P20"/>
    <mergeCell ref="A19:A20"/>
    <mergeCell ref="C19:C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X26"/>
  <sheetViews>
    <sheetView zoomScalePageLayoutView="0" workbookViewId="0" topLeftCell="A4">
      <selection activeCell="A26" sqref="A26:X26"/>
    </sheetView>
  </sheetViews>
  <sheetFormatPr defaultColWidth="9.140625" defaultRowHeight="12.75"/>
  <cols>
    <col min="1" max="1" width="3.00390625" style="0" bestFit="1" customWidth="1"/>
    <col min="2" max="2" width="19.421875" style="0" customWidth="1"/>
    <col min="3" max="3" width="11.140625" style="0" customWidth="1"/>
    <col min="4" max="4" width="5.28125" style="0" bestFit="1" customWidth="1"/>
    <col min="5" max="5" width="6.421875" style="0" bestFit="1" customWidth="1"/>
    <col min="6" max="6" width="3.00390625" style="0" bestFit="1" customWidth="1"/>
    <col min="7" max="7" width="2.7109375" style="0" bestFit="1" customWidth="1"/>
    <col min="8" max="8" width="3.00390625" style="0" bestFit="1" customWidth="1"/>
    <col min="9" max="9" width="1.8515625" style="0" bestFit="1" customWidth="1"/>
    <col min="10" max="10" width="3.00390625" style="0" bestFit="1" customWidth="1"/>
    <col min="11" max="11" width="1.8515625" style="0" bestFit="1" customWidth="1"/>
    <col min="12" max="12" width="3.00390625" style="0" bestFit="1" customWidth="1"/>
    <col min="13" max="13" width="1.8515625" style="0" bestFit="1" customWidth="1"/>
    <col min="14" max="14" width="3.28125" style="0" bestFit="1" customWidth="1"/>
    <col min="15" max="15" width="1.8515625" style="0" bestFit="1" customWidth="1"/>
    <col min="16" max="16" width="2.00390625" style="0" bestFit="1" customWidth="1"/>
    <col min="17" max="17" width="2.421875" style="0" customWidth="1"/>
    <col min="18" max="18" width="3.00390625" style="0" bestFit="1" customWidth="1"/>
    <col min="19" max="19" width="2.7109375" style="0" bestFit="1" customWidth="1"/>
    <col min="20" max="21" width="3.140625" style="0" customWidth="1"/>
    <col min="22" max="22" width="4.8515625" style="0" customWidth="1"/>
    <col min="23" max="23" width="3.28125" style="0" bestFit="1" customWidth="1"/>
    <col min="24" max="24" width="4.140625" style="0" customWidth="1"/>
  </cols>
  <sheetData>
    <row r="1" spans="1:24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 customHeight="1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2.75">
      <c r="A8" s="33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2.5" customHeight="1">
      <c r="A10" s="34" t="s">
        <v>1</v>
      </c>
      <c r="B10" s="34" t="s">
        <v>2</v>
      </c>
      <c r="C10" s="34" t="s">
        <v>3</v>
      </c>
      <c r="D10" s="34" t="s">
        <v>9</v>
      </c>
      <c r="E10" s="34" t="s">
        <v>10</v>
      </c>
      <c r="F10" s="29">
        <v>1</v>
      </c>
      <c r="G10" s="30"/>
      <c r="H10" s="29">
        <v>2</v>
      </c>
      <c r="I10" s="30"/>
      <c r="J10" s="29">
        <v>3</v>
      </c>
      <c r="K10" s="30"/>
      <c r="L10" s="29">
        <v>4</v>
      </c>
      <c r="M10" s="30"/>
      <c r="N10" s="29">
        <v>5</v>
      </c>
      <c r="O10" s="30"/>
      <c r="P10" s="29">
        <v>6</v>
      </c>
      <c r="Q10" s="30"/>
      <c r="R10" s="29" t="s">
        <v>4</v>
      </c>
      <c r="S10" s="30"/>
      <c r="T10" s="29" t="s">
        <v>5</v>
      </c>
      <c r="U10" s="30"/>
      <c r="V10" s="27" t="s">
        <v>11</v>
      </c>
      <c r="W10" s="27" t="s">
        <v>6</v>
      </c>
      <c r="X10" s="27" t="s">
        <v>7</v>
      </c>
    </row>
    <row r="11" spans="1:24" ht="22.5" customHeight="1">
      <c r="A11" s="35"/>
      <c r="B11" s="35"/>
      <c r="C11" s="35"/>
      <c r="D11" s="35"/>
      <c r="E11" s="35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28"/>
      <c r="W11" s="28"/>
      <c r="X11" s="28"/>
    </row>
    <row r="12" spans="1:24" ht="12.75">
      <c r="A12" s="24">
        <v>1</v>
      </c>
      <c r="B12" s="24" t="str">
        <f>VLOOKUP(A12,ВК68кг,2,FALSE)</f>
        <v>Балдин Владислав Андреевич</v>
      </c>
      <c r="C12" s="26" t="str">
        <f>VLOOKUP(A12,ВК68кг,5,FALSE)</f>
        <v>Челябинская область</v>
      </c>
      <c r="D12" s="24">
        <f>VLOOKUP(A12,ВК68кг,3,FALSE)</f>
        <v>1996</v>
      </c>
      <c r="E12" s="24">
        <f>VLOOKUP(A12,ВК68кг,4,FALSE)</f>
        <v>1</v>
      </c>
      <c r="F12" s="25">
        <v>2</v>
      </c>
      <c r="G12" s="2">
        <v>0</v>
      </c>
      <c r="H12" s="25">
        <v>3</v>
      </c>
      <c r="I12" s="2">
        <v>0</v>
      </c>
      <c r="J12" s="25" t="s">
        <v>14</v>
      </c>
      <c r="K12" s="2">
        <v>0</v>
      </c>
      <c r="L12" s="25"/>
      <c r="M12" s="2"/>
      <c r="N12" s="25"/>
      <c r="O12" s="2"/>
      <c r="P12" s="25"/>
      <c r="Q12" s="2"/>
      <c r="R12" s="25"/>
      <c r="S12" s="2"/>
      <c r="T12" s="25"/>
      <c r="U12" s="2"/>
      <c r="V12" s="24"/>
      <c r="W12" s="24">
        <v>0</v>
      </c>
      <c r="X12" s="45">
        <v>1</v>
      </c>
    </row>
    <row r="13" spans="1:24" ht="12.75">
      <c r="A13" s="24"/>
      <c r="B13" s="24"/>
      <c r="C13" s="26"/>
      <c r="D13" s="24"/>
      <c r="E13" s="24"/>
      <c r="F13" s="23"/>
      <c r="G13" s="3"/>
      <c r="H13" s="23"/>
      <c r="I13" s="3"/>
      <c r="J13" s="23"/>
      <c r="K13" s="3"/>
      <c r="L13" s="23"/>
      <c r="M13" s="3"/>
      <c r="N13" s="23"/>
      <c r="O13" s="3"/>
      <c r="P13" s="23"/>
      <c r="Q13" s="3"/>
      <c r="R13" s="23"/>
      <c r="S13" s="3"/>
      <c r="T13" s="23"/>
      <c r="U13" s="3"/>
      <c r="V13" s="24"/>
      <c r="W13" s="24"/>
      <c r="X13" s="45"/>
    </row>
    <row r="14" spans="1:24" ht="12.75">
      <c r="A14" s="24">
        <v>2</v>
      </c>
      <c r="B14" s="24" t="s">
        <v>215</v>
      </c>
      <c r="C14" s="26" t="str">
        <f>VLOOKUP(A14,ВК68кг,5,FALSE)</f>
        <v>Свердловская область</v>
      </c>
      <c r="D14" s="24">
        <f>VLOOKUP(A14,ВК68кг,3,FALSE)</f>
        <v>1995</v>
      </c>
      <c r="E14" s="24">
        <f>VLOOKUP(A14,ВК68кг,4,FALSE)</f>
        <v>1</v>
      </c>
      <c r="F14" s="25">
        <v>1</v>
      </c>
      <c r="G14" s="2">
        <v>4</v>
      </c>
      <c r="H14" s="25" t="s">
        <v>14</v>
      </c>
      <c r="I14" s="2">
        <v>0</v>
      </c>
      <c r="J14" s="25">
        <v>3</v>
      </c>
      <c r="K14" s="2">
        <v>0</v>
      </c>
      <c r="L14" s="25"/>
      <c r="M14" s="2"/>
      <c r="N14" s="25"/>
      <c r="O14" s="2"/>
      <c r="P14" s="25"/>
      <c r="Q14" s="2"/>
      <c r="R14" s="25"/>
      <c r="S14" s="2"/>
      <c r="T14" s="25"/>
      <c r="U14" s="2"/>
      <c r="V14" s="24"/>
      <c r="W14" s="24">
        <v>4</v>
      </c>
      <c r="X14" s="45">
        <v>2</v>
      </c>
    </row>
    <row r="15" spans="1:24" ht="12.75">
      <c r="A15" s="24"/>
      <c r="B15" s="24"/>
      <c r="C15" s="26"/>
      <c r="D15" s="24"/>
      <c r="E15" s="24"/>
      <c r="F15" s="23"/>
      <c r="G15" s="3"/>
      <c r="H15" s="23"/>
      <c r="I15" s="3"/>
      <c r="J15" s="23"/>
      <c r="K15" s="3"/>
      <c r="L15" s="23"/>
      <c r="M15" s="3"/>
      <c r="N15" s="23"/>
      <c r="O15" s="3"/>
      <c r="P15" s="23"/>
      <c r="Q15" s="3"/>
      <c r="R15" s="23"/>
      <c r="S15" s="3"/>
      <c r="T15" s="23"/>
      <c r="U15" s="3"/>
      <c r="V15" s="24"/>
      <c r="W15" s="24"/>
      <c r="X15" s="45"/>
    </row>
    <row r="16" spans="1:24" ht="12.75">
      <c r="A16" s="24">
        <v>3</v>
      </c>
      <c r="B16" s="24" t="str">
        <f>VLOOKUP(A16,ВК68кг,2,FALSE)</f>
        <v>Сепиашвили Георгий Гочаевич</v>
      </c>
      <c r="C16" s="26" t="str">
        <f>VLOOKUP(A16,ВК68кг,5,FALSE)</f>
        <v>Курганская область</v>
      </c>
      <c r="D16" s="24">
        <f>VLOOKUP(A16,ВК68кг,3,FALSE)</f>
        <v>1995</v>
      </c>
      <c r="E16" s="24">
        <f>VLOOKUP(A16,ВК68кг,4,FALSE)</f>
        <v>1</v>
      </c>
      <c r="F16" s="25" t="s">
        <v>14</v>
      </c>
      <c r="G16" s="2">
        <v>0</v>
      </c>
      <c r="H16" s="25">
        <v>1</v>
      </c>
      <c r="I16" s="2">
        <v>4</v>
      </c>
      <c r="J16" s="25">
        <v>2</v>
      </c>
      <c r="K16" s="2">
        <v>4</v>
      </c>
      <c r="L16" s="25"/>
      <c r="M16" s="2"/>
      <c r="N16" s="25"/>
      <c r="O16" s="2"/>
      <c r="P16" s="25"/>
      <c r="Q16" s="2"/>
      <c r="R16" s="25"/>
      <c r="S16" s="2"/>
      <c r="T16" s="25"/>
      <c r="U16" s="2"/>
      <c r="V16" s="24"/>
      <c r="W16" s="24">
        <v>8</v>
      </c>
      <c r="X16" s="45">
        <v>3</v>
      </c>
    </row>
    <row r="17" spans="1:24" ht="12.75">
      <c r="A17" s="24"/>
      <c r="B17" s="24"/>
      <c r="C17" s="26"/>
      <c r="D17" s="24"/>
      <c r="E17" s="24"/>
      <c r="F17" s="23"/>
      <c r="G17" s="3"/>
      <c r="H17" s="23"/>
      <c r="I17" s="3"/>
      <c r="J17" s="23"/>
      <c r="K17" s="3"/>
      <c r="L17" s="23"/>
      <c r="M17" s="3"/>
      <c r="N17" s="23"/>
      <c r="O17" s="3"/>
      <c r="P17" s="23"/>
      <c r="Q17" s="3"/>
      <c r="R17" s="23"/>
      <c r="S17" s="3"/>
      <c r="T17" s="23"/>
      <c r="U17" s="3"/>
      <c r="V17" s="24"/>
      <c r="W17" s="24"/>
      <c r="X17" s="45"/>
    </row>
    <row r="23" spans="1:24" ht="15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">
      <c r="A26" s="14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</sheetData>
  <sheetProtection/>
  <mergeCells count="71">
    <mergeCell ref="H16:H17"/>
    <mergeCell ref="W14:W15"/>
    <mergeCell ref="T14:T15"/>
    <mergeCell ref="A23:X23"/>
    <mergeCell ref="A26:X26"/>
    <mergeCell ref="A16:A17"/>
    <mergeCell ref="B16:B17"/>
    <mergeCell ref="C16:C17"/>
    <mergeCell ref="D16:D17"/>
    <mergeCell ref="E16:E17"/>
    <mergeCell ref="F16:F17"/>
    <mergeCell ref="H14:H15"/>
    <mergeCell ref="J14:J15"/>
    <mergeCell ref="V10:V11"/>
    <mergeCell ref="J16:J17"/>
    <mergeCell ref="N10:O11"/>
    <mergeCell ref="P10:Q11"/>
    <mergeCell ref="R10:S11"/>
    <mergeCell ref="T10:U11"/>
    <mergeCell ref="V16:V17"/>
    <mergeCell ref="L10:M11"/>
    <mergeCell ref="W12:W13"/>
    <mergeCell ref="X12:X13"/>
    <mergeCell ref="A8:X9"/>
    <mergeCell ref="A10:A11"/>
    <mergeCell ref="B10:B11"/>
    <mergeCell ref="C10:C11"/>
    <mergeCell ref="D10:D11"/>
    <mergeCell ref="X10:X11"/>
    <mergeCell ref="W10:W11"/>
    <mergeCell ref="E10:E11"/>
    <mergeCell ref="F10:G11"/>
    <mergeCell ref="H10:I11"/>
    <mergeCell ref="J10:K11"/>
    <mergeCell ref="A12:A13"/>
    <mergeCell ref="T16:T17"/>
    <mergeCell ref="X14:X15"/>
    <mergeCell ref="L16:L17"/>
    <mergeCell ref="N16:N17"/>
    <mergeCell ref="P16:P17"/>
    <mergeCell ref="R16:R17"/>
    <mergeCell ref="W16:W17"/>
    <mergeCell ref="L14:L15"/>
    <mergeCell ref="X16:X17"/>
    <mergeCell ref="V14:V15"/>
    <mergeCell ref="A14:A15"/>
    <mergeCell ref="B14:B15"/>
    <mergeCell ref="C14:C15"/>
    <mergeCell ref="D14:D15"/>
    <mergeCell ref="N14:N15"/>
    <mergeCell ref="P14:P15"/>
    <mergeCell ref="R14:R15"/>
    <mergeCell ref="E14:E15"/>
    <mergeCell ref="F14:F15"/>
    <mergeCell ref="A1:X1"/>
    <mergeCell ref="A6:X6"/>
    <mergeCell ref="A5:X5"/>
    <mergeCell ref="A3:X3"/>
    <mergeCell ref="V12:V13"/>
    <mergeCell ref="N12:N13"/>
    <mergeCell ref="P12:P13"/>
    <mergeCell ref="R12:R13"/>
    <mergeCell ref="T12:T13"/>
    <mergeCell ref="E12:E13"/>
    <mergeCell ref="F12:F13"/>
    <mergeCell ref="L12:L13"/>
    <mergeCell ref="B12:B13"/>
    <mergeCell ref="C12:C13"/>
    <mergeCell ref="D12:D13"/>
    <mergeCell ref="H12:H13"/>
    <mergeCell ref="J12:J1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Виталик</cp:lastModifiedBy>
  <cp:lastPrinted>2012-01-17T17:53:04Z</cp:lastPrinted>
  <dcterms:created xsi:type="dcterms:W3CDTF">1996-10-08T23:32:33Z</dcterms:created>
  <dcterms:modified xsi:type="dcterms:W3CDTF">2012-01-17T17:53:13Z</dcterms:modified>
  <cp:category/>
  <cp:version/>
  <cp:contentType/>
  <cp:contentStatus/>
</cp:coreProperties>
</file>