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<sst xmlns="http://schemas.openxmlformats.org/spreadsheetml/2006/main" count="194" uniqueCount="77">
  <si>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</si>
  <si>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</si>
  <si>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</si>
  <si>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</si>
  <si>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</si>
  <si>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</si>
  <si>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</si>
  <si>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</si>
  <si>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</si>
  <si>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</si>
  <si>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</si>
  <si>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</si>
  <si>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</si>
  <si>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</si>
  <si>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</si>
  <si>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</si>
  <si>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</si>
  <si>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</si>
  <si>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</si>
  <si>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</si>
  <si>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</si>
  <si>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</si>
  <si>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</si>
  <si>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</si>
  <si>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</si>
  <si>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</si>
  <si>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</si>
  <si>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</si>
  <si>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</si>
  <si>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</si>
  <si>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</si>
  <si>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</si>
  <si>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</si>
  <si>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</si>
  <si>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</si>
  <si>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</si>
  <si>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</si>
  <si>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</si>
  <si>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</si>
  <si>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</si>
  <si>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</si>
  <si>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</si>
  <si>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</si>
  <si>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</si>
  <si>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</si>
  <si>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</si>
  <si>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</si>
  <si>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</si>
  <si>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</si>
  <si>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</si>
  <si>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</si>
  <si>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</si>
  <si>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ТУНАКОВ Александр</t>
  </si>
  <si>
    <t>25.08.1994, мс</t>
  </si>
  <si>
    <t>РОССИЯ</t>
  </si>
  <si>
    <t>Мокеичев АВ, Симанов ДВ</t>
  </si>
  <si>
    <t>ШИРЯЕВ Максим</t>
  </si>
  <si>
    <t>18.03.1988. мс</t>
  </si>
  <si>
    <t>Фунтиков ПВ, Сейтаблаев АВ</t>
  </si>
  <si>
    <t>ХОРПЯКОВ Олег</t>
  </si>
  <si>
    <t>28.02.1977, мсмк</t>
  </si>
  <si>
    <t>Жиляев ДС, Коробейников МЮ</t>
  </si>
  <si>
    <t>МИШЕВ Тимофей</t>
  </si>
  <si>
    <t>16.07.1994, мс</t>
  </si>
  <si>
    <t>Журавицкий АВ, Журавицкий СВ</t>
  </si>
  <si>
    <t>РЫБАК Юрий</t>
  </si>
  <si>
    <t>06.03.1979, змс</t>
  </si>
  <si>
    <t>БЕЛАРУСЬ</t>
  </si>
  <si>
    <t>Кот ВС</t>
  </si>
  <si>
    <t>в.к.&gt;100 кг</t>
  </si>
  <si>
    <t>Международный турнир категории "А" на призы заслуженного мастера спорта России А.А.Аслаханова</t>
  </si>
  <si>
    <t>3</t>
  </si>
  <si>
    <t>2</t>
  </si>
  <si>
    <t>4</t>
  </si>
  <si>
    <t>5 чел.</t>
  </si>
  <si>
    <t>Тренер победителя:</t>
  </si>
  <si>
    <t>Хорпяков Олег 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</si>
</sst>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29" fillId="0" borderId="16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0" fillId="0" borderId="0" xfId="42" applyFont="1" applyBorder="1" applyAlignment="1" applyProtection="1">
      <alignment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27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38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49" fontId="0" fillId="0" borderId="50" xfId="0" applyNumberForma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2" fillId="0" borderId="55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7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42" fillId="0" borderId="52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1" fillId="0" borderId="51" xfId="0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4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6" fillId="0" borderId="44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29" fillId="0" borderId="29" xfId="42" applyFont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27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38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3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left" vertical="center" wrapText="1"/>
      <protection/>
    </xf>
    <xf numFmtId="20" fontId="0" fillId="0" borderId="12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13" xfId="42" applyFont="1" applyBorder="1" applyAlignment="1" applyProtection="1">
      <alignment horizontal="center" vertical="center" wrapText="1"/>
      <protection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6" fillId="0" borderId="37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6" fillId="0" borderId="15" xfId="42" applyFont="1" applyBorder="1" applyAlignment="1" applyProtection="1">
      <alignment horizontal="center" vertical="center" wrapText="1"/>
      <protection/>
    </xf>
    <xf numFmtId="0" fontId="46" fillId="0" borderId="88" xfId="42" applyFont="1" applyBorder="1" applyAlignment="1" applyProtection="1">
      <alignment horizontal="center" vertical="center" wrapText="1"/>
      <protection/>
    </xf>
    <xf numFmtId="0" fontId="46" fillId="0" borderId="89" xfId="42" applyFont="1" applyBorder="1" applyAlignment="1" applyProtection="1">
      <alignment horizontal="center" vertical="center" wrapText="1"/>
      <protection/>
    </xf>
    <xf numFmtId="0" fontId="46" fillId="0" borderId="90" xfId="42" applyFont="1" applyBorder="1" applyAlignment="1" applyProtection="1">
      <alignment horizontal="center" vertical="center" wrapText="1"/>
      <protection/>
    </xf>
    <xf numFmtId="0" fontId="46" fillId="0" borderId="38" xfId="42" applyFont="1" applyBorder="1" applyAlignment="1" applyProtection="1">
      <alignment horizontal="center" vertical="center" wrapText="1"/>
      <protection/>
    </xf>
    <xf numFmtId="0" fontId="46" fillId="0" borderId="29" xfId="42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/>
    </xf>
    <xf numFmtId="0" fontId="47" fillId="0" borderId="19" xfId="0" applyNumberFormat="1" applyFont="1" applyBorder="1" applyAlignment="1">
      <alignment horizontal="center"/>
    </xf>
    <xf numFmtId="49" fontId="47" fillId="0" borderId="63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66" xfId="42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0" fontId="46" fillId="0" borderId="50" xfId="42" applyFont="1" applyFill="1" applyBorder="1" applyAlignment="1" applyProtection="1">
      <alignment horizontal="left" vertical="center" wrapText="1"/>
      <protection/>
    </xf>
    <xf numFmtId="0" fontId="46" fillId="0" borderId="49" xfId="42" applyFont="1" applyFill="1" applyBorder="1" applyAlignment="1" applyProtection="1">
      <alignment horizontal="center" vertical="center" wrapText="1"/>
      <protection/>
    </xf>
    <xf numFmtId="0" fontId="46" fillId="0" borderId="17" xfId="42" applyFont="1" applyFill="1" applyBorder="1" applyAlignment="1" applyProtection="1">
      <alignment horizontal="left" vertical="center" wrapText="1"/>
      <protection/>
    </xf>
    <xf numFmtId="0" fontId="46" fillId="0" borderId="20" xfId="42" applyFont="1" applyFill="1" applyBorder="1" applyAlignment="1" applyProtection="1">
      <alignment horizontal="center" vertical="center" wrapText="1"/>
      <protection/>
    </xf>
    <xf numFmtId="0" fontId="46" fillId="0" borderId="19" xfId="42" applyFont="1" applyFill="1" applyBorder="1" applyAlignment="1" applyProtection="1">
      <alignment horizontal="left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6" fillId="0" borderId="18" xfId="42" applyFont="1" applyFill="1" applyBorder="1" applyAlignment="1" applyProtection="1">
      <alignment horizontal="left" vertical="center" wrapText="1"/>
      <protection/>
    </xf>
    <xf numFmtId="0" fontId="4" fillId="0" borderId="51" xfId="42" applyFont="1" applyFill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76200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657225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13">
      <selection activeCell="N5" sqref="N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9.8515625" style="0" customWidth="1"/>
    <col min="5" max="5" width="15.421875" style="0" customWidth="1"/>
    <col min="6" max="6" width="14.140625" style="0" customWidth="1"/>
    <col min="7" max="7" width="3.57421875" style="0" hidden="1" customWidth="1"/>
    <col min="8" max="8" width="0.2890625" style="0" customWidth="1"/>
    <col min="9" max="9" width="9.140625" style="0" hidden="1" customWidth="1"/>
  </cols>
  <sheetData>
    <row r="1" spans="1:22" ht="27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7" t="s">
        <v>24</v>
      </c>
      <c r="B2" s="108"/>
      <c r="C2" s="108"/>
      <c r="D2" s="108"/>
      <c r="E2" s="108"/>
      <c r="F2" s="108"/>
      <c r="G2" s="108"/>
      <c r="H2" s="108"/>
    </row>
    <row r="3" spans="1:8" ht="31.5" customHeight="1" thickBot="1">
      <c r="A3" s="104" t="str">
        <f>'пр.хода'!C3</f>
        <v>Международный турнир категории "А" на призы заслуженного мастера спорта России А.А.Аслаханова</v>
      </c>
      <c r="B3" s="105"/>
      <c r="C3" s="105"/>
      <c r="D3" s="105"/>
      <c r="E3" s="105"/>
      <c r="F3" s="105"/>
      <c r="G3" s="99"/>
      <c r="H3" s="100"/>
    </row>
    <row r="4" spans="1:8" ht="21.75" customHeight="1">
      <c r="A4" s="122" t="str">
        <f>'пр.хода'!C4</f>
        <v>19-22 ноября 2015</v>
      </c>
      <c r="B4" s="122"/>
      <c r="C4" s="122"/>
      <c r="D4" s="122"/>
      <c r="E4" s="122"/>
      <c r="F4" s="122"/>
      <c r="G4" s="122"/>
      <c r="H4" s="122"/>
    </row>
    <row r="5" spans="4:6" ht="20.25" customHeight="1" thickBot="1">
      <c r="D5" s="123" t="str">
        <f>HYPERLINK('пр.взв.'!D4)</f>
        <v>в.к.&gt;100 кг</v>
      </c>
      <c r="E5" s="123"/>
      <c r="F5" s="123"/>
    </row>
    <row r="6" spans="1:8" ht="12.75" customHeight="1">
      <c r="A6" s="124" t="s">
        <v>10</v>
      </c>
      <c r="B6" s="126" t="s">
        <v>5</v>
      </c>
      <c r="C6" s="128" t="s">
        <v>6</v>
      </c>
      <c r="D6" s="115" t="s">
        <v>7</v>
      </c>
      <c r="E6" s="130" t="s">
        <v>51</v>
      </c>
      <c r="F6" s="112" t="s">
        <v>8</v>
      </c>
      <c r="G6" s="115" t="s">
        <v>9</v>
      </c>
      <c r="H6" s="112" t="s">
        <v>8</v>
      </c>
    </row>
    <row r="7" spans="1:8" ht="13.5" thickBot="1">
      <c r="A7" s="125"/>
      <c r="B7" s="127"/>
      <c r="C7" s="129"/>
      <c r="D7" s="116"/>
      <c r="E7" s="131"/>
      <c r="F7" s="113"/>
      <c r="G7" s="116"/>
      <c r="H7" s="113"/>
    </row>
    <row r="8" spans="1:8" ht="12.75" customHeight="1">
      <c r="A8" s="136">
        <v>1</v>
      </c>
      <c r="B8" s="137">
        <f>'пр.хода'!H9</f>
        <v>2</v>
      </c>
      <c r="C8" s="138" t="str">
        <f>VLOOKUP(B8,'пр.взв.'!B7:H22,2,FALSE)</f>
        <v>ШИРЯЕВ Максим</v>
      </c>
      <c r="D8" s="119" t="str">
        <f>VLOOKUP(B8,'пр.взв.'!B7:H22,3,FALSE)</f>
        <v>18.03.1988. мс</v>
      </c>
      <c r="E8" s="145" t="str">
        <f>VLOOKUP(B8,'пр.взв.'!B7:H22,4,FALSE)</f>
        <v>РОССИЯ</v>
      </c>
      <c r="F8" s="117" t="str">
        <f>VLOOKUP(B8,'пр.взв.'!B7:H22,5,FALSE)</f>
        <v>Фунтиков ПВ, Сейтаблаев АВ</v>
      </c>
      <c r="G8" s="119">
        <f>VLOOKUP(B8,'пр.взв.'!B7:H22,6,FALSE)</f>
        <v>0</v>
      </c>
      <c r="H8" s="114">
        <f>VLOOKUP(B8,'пр.взв.'!B7:H22,7,FALSE)</f>
        <v>0</v>
      </c>
    </row>
    <row r="9" spans="1:8" ht="12.75">
      <c r="A9" s="132"/>
      <c r="B9" s="133"/>
      <c r="C9" s="135"/>
      <c r="D9" s="120"/>
      <c r="E9" s="145"/>
      <c r="F9" s="118"/>
      <c r="G9" s="120"/>
      <c r="H9" s="111"/>
    </row>
    <row r="10" spans="1:8" ht="12.75" customHeight="1">
      <c r="A10" s="132">
        <v>2</v>
      </c>
      <c r="B10" s="133">
        <f>'пр.хода'!H14</f>
        <v>1</v>
      </c>
      <c r="C10" s="134" t="str">
        <f>VLOOKUP(B10,'пр.взв.'!B7:H22,2,FALSE)</f>
        <v>ТУНАКОВ Александр</v>
      </c>
      <c r="D10" s="121" t="str">
        <f>VLOOKUP(B10,'пр.взв.'!B7:H22,3,FALSE)</f>
        <v>25.08.1994, мс</v>
      </c>
      <c r="E10" s="146" t="str">
        <f>VLOOKUP(B10,'пр.взв.'!B1:H24,4,FALSE)</f>
        <v>РОССИЯ</v>
      </c>
      <c r="F10" s="118" t="str">
        <f>VLOOKUP(B10,'пр.взв.'!B7:H22,5,FALSE)</f>
        <v>Мокеичев АВ, Симанов ДВ</v>
      </c>
      <c r="G10" s="121">
        <f>VLOOKUP(B10,'пр.взв.'!B7:H22,6,FALSE)</f>
        <v>0</v>
      </c>
      <c r="H10" s="109">
        <f>VLOOKUP(B10,'пр.взв.'!B7:H22,7,FALSE)</f>
        <v>0</v>
      </c>
    </row>
    <row r="11" spans="1:8" ht="12.75">
      <c r="A11" s="132"/>
      <c r="B11" s="133"/>
      <c r="C11" s="135"/>
      <c r="D11" s="120"/>
      <c r="E11" s="145"/>
      <c r="F11" s="118"/>
      <c r="G11" s="120"/>
      <c r="H11" s="111"/>
    </row>
    <row r="12" spans="1:8" ht="12.75" customHeight="1">
      <c r="A12" s="132">
        <v>3</v>
      </c>
      <c r="B12" s="133">
        <f>'пр.хода'!E25</f>
        <v>5</v>
      </c>
      <c r="C12" s="134" t="str">
        <f>VLOOKUP(B12,'пр.взв.'!B7:H22,2,FALSE)</f>
        <v>РЫБАК Юрий</v>
      </c>
      <c r="D12" s="121" t="str">
        <f>VLOOKUP(B12,'пр.взв.'!B7:H22,3,FALSE)</f>
        <v>06.03.1979, змс</v>
      </c>
      <c r="E12" s="146" t="str">
        <f>VLOOKUP(B12,'пр.взв.'!B3:H26,4,FALSE)</f>
        <v>БЕЛАРУСЬ</v>
      </c>
      <c r="F12" s="118" t="str">
        <f>VLOOKUP(B12,'пр.взв.'!B7:H22,5,FALSE)</f>
        <v>Кот ВС</v>
      </c>
      <c r="G12" s="121">
        <f>VLOOKUP(B12,'пр.взв.'!B7:H22,6,FALSE)</f>
        <v>0</v>
      </c>
      <c r="H12" s="109">
        <f>VLOOKUP(B12,'пр.взв.'!B7:H22,7,FALSE)</f>
        <v>0</v>
      </c>
    </row>
    <row r="13" spans="1:8" ht="12.75">
      <c r="A13" s="132"/>
      <c r="B13" s="133"/>
      <c r="C13" s="135"/>
      <c r="D13" s="120"/>
      <c r="E13" s="145"/>
      <c r="F13" s="118"/>
      <c r="G13" s="120"/>
      <c r="H13" s="111"/>
    </row>
    <row r="14" spans="1:8" ht="12.75" customHeight="1">
      <c r="A14" s="132">
        <v>3</v>
      </c>
      <c r="B14" s="133">
        <f>'пр.хода'!Q25</f>
        <v>3</v>
      </c>
      <c r="C14" s="134" t="str">
        <f>VLOOKUP(B14,'пр.взв.'!B7:H22,2,FALSE)</f>
        <v>ХОРПЯКОВ Олег</v>
      </c>
      <c r="D14" s="121" t="str">
        <f>VLOOKUP(B14,'пр.взв.'!B7:H22,3,FALSE)</f>
        <v>28.02.1977, мсмк</v>
      </c>
      <c r="E14" s="146" t="str">
        <f>VLOOKUP(B14,'пр.взв.'!B1:H28,4,FALSE)</f>
        <v>РОССИЯ</v>
      </c>
      <c r="F14" s="118" t="str">
        <f>VLOOKUP(B14,'пр.взв.'!B1:H24,5,FALSE)</f>
        <v>Жиляев ДС, Коробейников МЮ</v>
      </c>
      <c r="G14" s="121">
        <f>VLOOKUP(B14,'пр.взв.'!B7:H22,6,FALSE)</f>
        <v>0</v>
      </c>
      <c r="H14" s="109">
        <f>VLOOKUP(B14,'пр.взв.'!B7:H22,7,FALSE)</f>
        <v>0</v>
      </c>
    </row>
    <row r="15" spans="1:8" ht="12.75">
      <c r="A15" s="132"/>
      <c r="B15" s="133"/>
      <c r="C15" s="135"/>
      <c r="D15" s="120"/>
      <c r="E15" s="145"/>
      <c r="F15" s="118"/>
      <c r="G15" s="120"/>
      <c r="H15" s="111"/>
    </row>
    <row r="16" spans="1:8" ht="12.75" customHeight="1">
      <c r="A16" s="132">
        <v>5</v>
      </c>
      <c r="B16" s="133">
        <v>4</v>
      </c>
      <c r="C16" s="134" t="str">
        <f>VLOOKUP(B16,'пр.взв.'!B7:H30,2,FALSE)</f>
        <v>МИШЕВ Тимофей</v>
      </c>
      <c r="D16" s="121" t="str">
        <f>VLOOKUP(B16,'пр.взв.'!B7:H22,3,FALSE)</f>
        <v>16.07.1994, мс</v>
      </c>
      <c r="E16" s="362" t="str">
        <f>VLOOKUP(B16,'пр.взв.'!B1:H30,4,FALSE)</f>
        <v>РОССИЯ</v>
      </c>
      <c r="F16" s="118" t="str">
        <f>VLOOKUP(B16,'пр.взв.'!B3:H26,5,FALSE)</f>
        <v>Журавицкий АВ, Журавицкий СВ</v>
      </c>
      <c r="G16" s="121">
        <f>VLOOKUP(B16,'пр.взв.'!B7:H22,6,FALSE)</f>
        <v>0</v>
      </c>
      <c r="H16" s="109">
        <f>VLOOKUP(B16,'пр.взв.'!B7:H22,7,FALSE)</f>
        <v>0</v>
      </c>
    </row>
    <row r="17" spans="1:8" ht="12.75">
      <c r="A17" s="132"/>
      <c r="B17" s="133"/>
      <c r="C17" s="135"/>
      <c r="D17" s="120"/>
      <c r="E17" s="363"/>
      <c r="F17" s="118"/>
      <c r="G17" s="120"/>
      <c r="H17" s="111"/>
    </row>
    <row r="18" spans="1:8" ht="12.75" customHeight="1" hidden="1">
      <c r="A18" s="132">
        <v>5</v>
      </c>
      <c r="B18" s="133"/>
      <c r="C18" s="134" t="e">
        <f>VLOOKUP(B18,'пр.взв.'!B7:H22,2,FALSE)</f>
        <v>#N/A</v>
      </c>
      <c r="D18" s="121" t="e">
        <f>VLOOKUP(B18,'пр.взв.'!B7:H22,3,FALSE)</f>
        <v>#N/A</v>
      </c>
      <c r="E18" s="146" t="e">
        <f>VLOOKUP(B18,'пр.взв.'!B1:H32,4,FALSE)</f>
        <v>#N/A</v>
      </c>
      <c r="F18" s="118" t="e">
        <f>VLOOKUP(B18,'пр.взв.'!B7:H22,5,FALSE)</f>
        <v>#N/A</v>
      </c>
      <c r="G18" s="121" t="e">
        <f>VLOOKUP(B18,'пр.взв.'!B7:H22,6,FALSE)</f>
        <v>#N/A</v>
      </c>
      <c r="H18" s="109" t="e">
        <f>VLOOKUP(B18,'пр.взв.'!B7:H22,7,FALSE)</f>
        <v>#N/A</v>
      </c>
    </row>
    <row r="19" spans="1:8" ht="12.75" hidden="1">
      <c r="A19" s="132"/>
      <c r="B19" s="133"/>
      <c r="C19" s="135"/>
      <c r="D19" s="120"/>
      <c r="E19" s="145"/>
      <c r="F19" s="118"/>
      <c r="G19" s="120"/>
      <c r="H19" s="111"/>
    </row>
    <row r="20" spans="1:8" ht="12.75" customHeight="1" hidden="1">
      <c r="A20" s="141" t="s">
        <v>49</v>
      </c>
      <c r="B20" s="133"/>
      <c r="C20" s="134" t="e">
        <f>VLOOKUP(B20,'пр.взв.'!B7:H22,2,FALSE)</f>
        <v>#N/A</v>
      </c>
      <c r="D20" s="121" t="e">
        <f>VLOOKUP(B20,'пр.взв.'!B7:H22,3,FALSE)</f>
        <v>#N/A</v>
      </c>
      <c r="E20" s="146" t="e">
        <f>VLOOKUP(B20,'пр.взв.'!B1:H34,4,FALSE)</f>
        <v>#N/A</v>
      </c>
      <c r="F20" s="118" t="e">
        <f>VLOOKUP(B20,'пр.взв.'!B7:H22,5,FALSE)</f>
        <v>#N/A</v>
      </c>
      <c r="G20" s="121" t="e">
        <f>VLOOKUP(B20,'пр.взв.'!B7:H22,6,FALSE)</f>
        <v>#N/A</v>
      </c>
      <c r="H20" s="109" t="e">
        <f>VLOOKUP(B20,'пр.взв.'!B7:H22,7,FALSE)</f>
        <v>#N/A</v>
      </c>
    </row>
    <row r="21" spans="1:8" ht="12.75" hidden="1">
      <c r="A21" s="141"/>
      <c r="B21" s="133"/>
      <c r="C21" s="135"/>
      <c r="D21" s="120"/>
      <c r="E21" s="145"/>
      <c r="F21" s="118"/>
      <c r="G21" s="120"/>
      <c r="H21" s="111"/>
    </row>
    <row r="22" spans="1:8" ht="12.75" customHeight="1" hidden="1">
      <c r="A22" s="141" t="s">
        <v>49</v>
      </c>
      <c r="B22" s="133"/>
      <c r="C22" s="134" t="e">
        <f>VLOOKUP(B22,'пр.взв.'!B7:H22,2,FALSE)</f>
        <v>#N/A</v>
      </c>
      <c r="D22" s="121" t="e">
        <f>VLOOKUP(B22,'пр.взв.'!B7:H22,3,FALSE)</f>
        <v>#N/A</v>
      </c>
      <c r="E22" s="146" t="e">
        <f>VLOOKUP(B22,'пр.взв.'!B2:H36,4,FALSE)</f>
        <v>#N/A</v>
      </c>
      <c r="F22" s="118" t="e">
        <f>VLOOKUP(B22,'пр.взв.'!B7:H22,5,FALSE)</f>
        <v>#N/A</v>
      </c>
      <c r="G22" s="121" t="e">
        <f>VLOOKUP(B22,'пр.взв.'!B7:H22,6,FALSE)</f>
        <v>#N/A</v>
      </c>
      <c r="H22" s="109" t="e">
        <f>VLOOKUP(B22,'пр.взв.'!B7:H22,7,FALSE)</f>
        <v>#N/A</v>
      </c>
    </row>
    <row r="23" spans="1:8" ht="13.5" hidden="1" thickBot="1">
      <c r="A23" s="142"/>
      <c r="B23" s="143"/>
      <c r="C23" s="144"/>
      <c r="D23" s="140"/>
      <c r="E23" s="147"/>
      <c r="F23" s="139"/>
      <c r="G23" s="140"/>
      <c r="H23" s="110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5">
      <selection activeCell="A1" sqref="A1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0.00390625" style="0" customWidth="1"/>
    <col min="6" max="6" width="0.13671875" style="0" customWidth="1"/>
    <col min="7" max="7" width="27.710937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1" t="str">
        <f>'пр.хода'!C3</f>
        <v>Международный турнир категории "А" на призы заслуженного мастера спорта России А.А.Аслаханова</v>
      </c>
      <c r="B1" s="172"/>
      <c r="C1" s="172"/>
      <c r="D1" s="172"/>
      <c r="E1" s="172"/>
      <c r="F1" s="172"/>
      <c r="G1" s="172"/>
      <c r="H1" s="172"/>
      <c r="I1" s="172"/>
    </row>
    <row r="2" spans="4:6" ht="27.75" customHeight="1">
      <c r="D2" s="50" t="s">
        <v>19</v>
      </c>
      <c r="E2" s="50"/>
      <c r="F2" s="63" t="str">
        <f>HYPERLINK('пр.взв.'!D4)</f>
        <v>в.к.&gt;100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8" t="s">
        <v>12</v>
      </c>
      <c r="B5" s="158" t="s">
        <v>5</v>
      </c>
      <c r="C5" s="160" t="s">
        <v>6</v>
      </c>
      <c r="D5" s="158" t="s">
        <v>13</v>
      </c>
      <c r="E5" s="149" t="s">
        <v>14</v>
      </c>
      <c r="F5" s="150"/>
      <c r="G5" s="158" t="s">
        <v>15</v>
      </c>
      <c r="H5" s="158" t="s">
        <v>16</v>
      </c>
      <c r="I5" s="158" t="s">
        <v>17</v>
      </c>
    </row>
    <row r="6" spans="1:9" ht="12.75">
      <c r="A6" s="159"/>
      <c r="B6" s="159"/>
      <c r="C6" s="159"/>
      <c r="D6" s="159"/>
      <c r="E6" s="153"/>
      <c r="F6" s="154"/>
      <c r="G6" s="159"/>
      <c r="H6" s="159"/>
      <c r="I6" s="159"/>
    </row>
    <row r="7" spans="1:9" ht="12.75">
      <c r="A7" s="163"/>
      <c r="B7" s="164">
        <f>'пр.хода'!C22</f>
        <v>5</v>
      </c>
      <c r="C7" s="165" t="str">
        <f>VLOOKUP(B7,'пр.взв.'!B7:D22,2,FALSE)</f>
        <v>РЫБАК Юрий</v>
      </c>
      <c r="D7" s="165" t="str">
        <f>VLOOKUP(B7,'пр.взв.'!B7:F22,3,FALSE)</f>
        <v>06.03.1979, змс</v>
      </c>
      <c r="E7" s="146" t="str">
        <f>VLOOKUP(B7,'пр.взв.'!B7:F22,4,FALSE)</f>
        <v>БЕЛАРУСЬ</v>
      </c>
      <c r="F7" s="155" t="str">
        <f>VLOOKUP(B7,'пр.взв.'!B7:G22,5,FALSE)</f>
        <v>Кот ВС</v>
      </c>
      <c r="G7" s="161"/>
      <c r="H7" s="162"/>
      <c r="I7" s="158"/>
    </row>
    <row r="8" spans="1:9" ht="12.75">
      <c r="A8" s="163"/>
      <c r="B8" s="158"/>
      <c r="C8" s="166"/>
      <c r="D8" s="166"/>
      <c r="E8" s="145"/>
      <c r="F8" s="156"/>
      <c r="G8" s="161"/>
      <c r="H8" s="162"/>
      <c r="I8" s="158"/>
    </row>
    <row r="9" spans="1:9" ht="12.75">
      <c r="A9" s="167"/>
      <c r="B9" s="164">
        <f>'пр.хода'!B27</f>
        <v>4</v>
      </c>
      <c r="C9" s="165" t="str">
        <f>VLOOKUP(B9,'пр.взв.'!B7:D24,2,FALSE)</f>
        <v>МИШЕВ Тимофей</v>
      </c>
      <c r="D9" s="165" t="str">
        <f>VLOOKUP(B9,'пр.взв.'!B7:F24,3,FALSE)</f>
        <v>16.07.1994, мс</v>
      </c>
      <c r="E9" s="146" t="str">
        <f>VLOOKUP(B9,'пр.взв.'!B9:F24,4,FALSE)</f>
        <v>РОССИЯ</v>
      </c>
      <c r="F9" s="155" t="str">
        <f>VLOOKUP(B9,'пр.взв.'!B7:G24,5,FALSE)</f>
        <v>Журавицкий АВ, Журавицкий СВ</v>
      </c>
      <c r="G9" s="161"/>
      <c r="H9" s="158"/>
      <c r="I9" s="158"/>
    </row>
    <row r="10" spans="1:9" ht="12.75">
      <c r="A10" s="167"/>
      <c r="B10" s="158"/>
      <c r="C10" s="166"/>
      <c r="D10" s="166"/>
      <c r="E10" s="148"/>
      <c r="F10" s="157"/>
      <c r="G10" s="161"/>
      <c r="H10" s="158"/>
      <c r="I10" s="158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F16" s="63" t="str">
        <f>HYPERLINK('пр.взв.'!D4)</f>
        <v>в.к.&gt;100 кг</v>
      </c>
    </row>
    <row r="17" spans="1:9" ht="12.75">
      <c r="A17" s="158" t="s">
        <v>12</v>
      </c>
      <c r="B17" s="158" t="s">
        <v>5</v>
      </c>
      <c r="C17" s="160" t="s">
        <v>6</v>
      </c>
      <c r="D17" s="158" t="s">
        <v>13</v>
      </c>
      <c r="E17" s="149" t="s">
        <v>14</v>
      </c>
      <c r="F17" s="150"/>
      <c r="G17" s="158" t="s">
        <v>15</v>
      </c>
      <c r="H17" s="158" t="s">
        <v>16</v>
      </c>
      <c r="I17" s="158" t="s">
        <v>17</v>
      </c>
    </row>
    <row r="18" spans="1:9" ht="12.75">
      <c r="A18" s="159"/>
      <c r="B18" s="159"/>
      <c r="C18" s="159"/>
      <c r="D18" s="159"/>
      <c r="E18" s="153"/>
      <c r="F18" s="154"/>
      <c r="G18" s="159"/>
      <c r="H18" s="159"/>
      <c r="I18" s="159"/>
    </row>
    <row r="19" spans="1:9" ht="12.75" customHeight="1">
      <c r="A19" s="163"/>
      <c r="B19" s="169" t="s">
        <v>71</v>
      </c>
      <c r="C19" s="170" t="s">
        <v>76</v>
      </c>
      <c r="D19" s="355" t="e">
        <f>VLOOKUP(B19,'пр.взв.'!B7:G22,3,FALSE)</f>
        <v>#N/A</v>
      </c>
      <c r="E19" s="356" t="e">
        <f>VLOOKUP(B19,'пр.взв.'!B1:F34,4,FALSE)</f>
        <v>#N/A</v>
      </c>
      <c r="F19" s="357" t="e">
        <f>VLOOKUP(B19,'пр.взв.'!B7:H22,5,FALSE)</f>
        <v>#N/A</v>
      </c>
      <c r="G19" s="168"/>
      <c r="H19" s="162"/>
      <c r="I19" s="158"/>
    </row>
    <row r="20" spans="1:9" ht="12.75">
      <c r="A20" s="163"/>
      <c r="B20" s="158"/>
      <c r="C20" s="170"/>
      <c r="D20" s="355"/>
      <c r="E20" s="360"/>
      <c r="F20" s="361"/>
      <c r="G20" s="168"/>
      <c r="H20" s="162"/>
      <c r="I20" s="158"/>
    </row>
    <row r="21" spans="1:9" ht="12.75" customHeight="1">
      <c r="A21" s="167"/>
      <c r="B21" s="164">
        <f>'пр.хода'!S27</f>
        <v>0</v>
      </c>
      <c r="C21" s="355" t="e">
        <f>VLOOKUP(B21,'пр.взв.'!B7:F24,2,FALSE)</f>
        <v>#N/A</v>
      </c>
      <c r="D21" s="355" t="e">
        <f>VLOOKUP(B21,'пр.взв.'!B7:G24,3,FALSE)</f>
        <v>#N/A</v>
      </c>
      <c r="E21" s="356" t="e">
        <f>VLOOKUP(B21,'пр.взв.'!B2:F36,4,FALSE)</f>
        <v>#N/A</v>
      </c>
      <c r="F21" s="357" t="e">
        <f>VLOOKUP(B21,'пр.взв.'!B7:H24,5,FALSE)</f>
        <v>#N/A</v>
      </c>
      <c r="G21" s="168"/>
      <c r="H21" s="158"/>
      <c r="I21" s="158"/>
    </row>
    <row r="22" spans="1:9" ht="12.75">
      <c r="A22" s="167"/>
      <c r="B22" s="158"/>
      <c r="C22" s="355"/>
      <c r="D22" s="355"/>
      <c r="E22" s="358"/>
      <c r="F22" s="359"/>
      <c r="G22" s="168"/>
      <c r="H22" s="158"/>
      <c r="I22" s="158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F29" s="63" t="str">
        <f>HYPERLINK('пр.взв.'!D4)</f>
        <v>в.к.&gt;100 кг</v>
      </c>
    </row>
    <row r="30" spans="1:9" ht="12.75">
      <c r="A30" s="158" t="s">
        <v>12</v>
      </c>
      <c r="B30" s="158" t="s">
        <v>5</v>
      </c>
      <c r="C30" s="160" t="s">
        <v>6</v>
      </c>
      <c r="D30" s="158" t="s">
        <v>13</v>
      </c>
      <c r="E30" s="149" t="s">
        <v>14</v>
      </c>
      <c r="F30" s="150"/>
      <c r="G30" s="158" t="s">
        <v>15</v>
      </c>
      <c r="H30" s="158" t="s">
        <v>16</v>
      </c>
      <c r="I30" s="158" t="s">
        <v>17</v>
      </c>
    </row>
    <row r="31" spans="1:9" ht="12.75">
      <c r="A31" s="159"/>
      <c r="B31" s="159"/>
      <c r="C31" s="159"/>
      <c r="D31" s="159"/>
      <c r="E31" s="151"/>
      <c r="F31" s="152"/>
      <c r="G31" s="159"/>
      <c r="H31" s="159"/>
      <c r="I31" s="159"/>
    </row>
    <row r="32" spans="1:9" ht="12.75" customHeight="1">
      <c r="A32" s="163"/>
      <c r="B32" s="169">
        <f>'пр.хода'!G11</f>
        <v>1</v>
      </c>
      <c r="C32" s="170" t="str">
        <f>VLOOKUP(B32,'пр.взв.'!B7:F35,2,FALSE)</f>
        <v>ТУНАКОВ Александр</v>
      </c>
      <c r="D32" s="170" t="str">
        <f>VLOOKUP(B32,'пр.взв.'!B7:G35,3,FALSE)</f>
        <v>25.08.1994, мс</v>
      </c>
      <c r="E32" s="146" t="str">
        <f>VLOOKUP(B32,'пр.взв.'!B2:F47,4,FALSE)</f>
        <v>РОССИЯ</v>
      </c>
      <c r="F32" s="155" t="str">
        <f>VLOOKUP(B32,'пр.взв.'!B7:H35,5,FALSE)</f>
        <v>Мокеичев АВ, Симанов ДВ</v>
      </c>
      <c r="G32" s="168"/>
      <c r="H32" s="162"/>
      <c r="I32" s="158"/>
    </row>
    <row r="33" spans="1:9" ht="12.75">
      <c r="A33" s="163"/>
      <c r="B33" s="158"/>
      <c r="C33" s="170"/>
      <c r="D33" s="170"/>
      <c r="E33" s="145"/>
      <c r="F33" s="156"/>
      <c r="G33" s="168"/>
      <c r="H33" s="162"/>
      <c r="I33" s="158"/>
    </row>
    <row r="34" spans="1:9" ht="12.75" customHeight="1">
      <c r="A34" s="167"/>
      <c r="B34" s="169">
        <f>'пр.хода'!O11</f>
        <v>2</v>
      </c>
      <c r="C34" s="170" t="str">
        <f>VLOOKUP(B34,'пр.взв.'!B7:F37,2,FALSE)</f>
        <v>ШИРЯЕВ Максим</v>
      </c>
      <c r="D34" s="170" t="str">
        <f>VLOOKUP(B34,'пр.взв.'!B7:G37,3,FALSE)</f>
        <v>18.03.1988. мс</v>
      </c>
      <c r="E34" s="146" t="str">
        <f>VLOOKUP(B34,'пр.взв.'!B3:F49,4,FALSE)</f>
        <v>РОССИЯ</v>
      </c>
      <c r="F34" s="155" t="str">
        <f>VLOOKUP(B34,'пр.взв.'!B7:H37,5,FALSE)</f>
        <v>Фунтиков ПВ, Сейтаблаев АВ</v>
      </c>
      <c r="G34" s="168"/>
      <c r="H34" s="158"/>
      <c r="I34" s="158"/>
    </row>
    <row r="35" spans="1:9" ht="12.75">
      <c r="A35" s="167"/>
      <c r="B35" s="158"/>
      <c r="C35" s="170"/>
      <c r="D35" s="170"/>
      <c r="E35" s="148"/>
      <c r="F35" s="157"/>
      <c r="G35" s="168"/>
      <c r="H35" s="158"/>
      <c r="I35" s="158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8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19.421875" style="0" customWidth="1"/>
    <col min="4" max="4" width="17.00390625" style="0" customWidth="1"/>
    <col min="5" max="5" width="14.7109375" style="0" customWidth="1"/>
    <col min="6" max="6" width="16.2812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7" t="s">
        <v>23</v>
      </c>
      <c r="B1" s="108"/>
      <c r="C1" s="108"/>
      <c r="D1" s="108"/>
      <c r="E1" s="108"/>
      <c r="F1" s="108"/>
      <c r="G1" s="108"/>
      <c r="H1" s="108"/>
    </row>
    <row r="2" spans="2:8" ht="33.75" customHeight="1" thickBot="1">
      <c r="B2" s="171" t="str">
        <f>'пр.хода'!C3</f>
        <v>Международный турнир категории "А" на призы заслуженного мастера спорта России А.А.Аслаханова</v>
      </c>
      <c r="C2" s="172"/>
      <c r="D2" s="172"/>
      <c r="E2" s="172"/>
      <c r="F2" s="172"/>
      <c r="G2" s="101"/>
      <c r="H2" s="102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13"/>
      <c r="J3" s="13"/>
      <c r="K3" s="13"/>
      <c r="L3" s="14"/>
    </row>
    <row r="4" spans="4:11" ht="19.5" customHeight="1">
      <c r="D4" s="180" t="s">
        <v>69</v>
      </c>
      <c r="E4" s="180"/>
      <c r="F4" s="180"/>
      <c r="I4" s="15"/>
      <c r="J4" s="15"/>
      <c r="K4" s="15"/>
    </row>
    <row r="5" spans="1:8" ht="12.75" customHeight="1">
      <c r="A5" s="159" t="s">
        <v>4</v>
      </c>
      <c r="B5" s="185" t="s">
        <v>5</v>
      </c>
      <c r="C5" s="159" t="s">
        <v>6</v>
      </c>
      <c r="D5" s="159" t="s">
        <v>7</v>
      </c>
      <c r="E5" s="174" t="s">
        <v>50</v>
      </c>
      <c r="F5" s="121" t="s">
        <v>8</v>
      </c>
      <c r="G5" s="159" t="s">
        <v>9</v>
      </c>
      <c r="H5" s="159" t="s">
        <v>8</v>
      </c>
    </row>
    <row r="6" spans="1:8" ht="12.75">
      <c r="A6" s="160"/>
      <c r="B6" s="186"/>
      <c r="C6" s="160"/>
      <c r="D6" s="160"/>
      <c r="E6" s="175"/>
      <c r="F6" s="120"/>
      <c r="G6" s="160"/>
      <c r="H6" s="160"/>
    </row>
    <row r="7" spans="1:8" ht="12.75" customHeight="1">
      <c r="A7" s="158"/>
      <c r="B7" s="178">
        <v>1</v>
      </c>
      <c r="C7" s="184" t="s">
        <v>52</v>
      </c>
      <c r="D7" s="158" t="s">
        <v>53</v>
      </c>
      <c r="E7" s="158" t="s">
        <v>54</v>
      </c>
      <c r="F7" s="162" t="s">
        <v>55</v>
      </c>
      <c r="G7" s="177"/>
      <c r="H7" s="176"/>
    </row>
    <row r="8" spans="1:8" ht="12.75">
      <c r="A8" s="158"/>
      <c r="B8" s="179"/>
      <c r="C8" s="184"/>
      <c r="D8" s="158"/>
      <c r="E8" s="158"/>
      <c r="F8" s="162"/>
      <c r="G8" s="177"/>
      <c r="H8" s="176"/>
    </row>
    <row r="9" spans="1:8" ht="12.75" customHeight="1">
      <c r="A9" s="158"/>
      <c r="B9" s="178">
        <v>2</v>
      </c>
      <c r="C9" s="184" t="s">
        <v>56</v>
      </c>
      <c r="D9" s="158" t="s">
        <v>57</v>
      </c>
      <c r="E9" s="158" t="s">
        <v>54</v>
      </c>
      <c r="F9" s="162" t="s">
        <v>58</v>
      </c>
      <c r="G9" s="162"/>
      <c r="H9" s="173"/>
    </row>
    <row r="10" spans="1:8" ht="12.75" customHeight="1">
      <c r="A10" s="158"/>
      <c r="B10" s="179"/>
      <c r="C10" s="184"/>
      <c r="D10" s="158"/>
      <c r="E10" s="158"/>
      <c r="F10" s="162"/>
      <c r="G10" s="162"/>
      <c r="H10" s="173"/>
    </row>
    <row r="11" spans="1:8" ht="12.75" customHeight="1">
      <c r="A11" s="158"/>
      <c r="B11" s="178">
        <v>3</v>
      </c>
      <c r="C11" s="184" t="s">
        <v>59</v>
      </c>
      <c r="D11" s="158" t="s">
        <v>60</v>
      </c>
      <c r="E11" s="158" t="s">
        <v>54</v>
      </c>
      <c r="F11" s="162" t="s">
        <v>61</v>
      </c>
      <c r="G11" s="162"/>
      <c r="H11" s="173"/>
    </row>
    <row r="12" spans="1:8" ht="15" customHeight="1">
      <c r="A12" s="158"/>
      <c r="B12" s="179"/>
      <c r="C12" s="184"/>
      <c r="D12" s="158"/>
      <c r="E12" s="158"/>
      <c r="F12" s="162"/>
      <c r="G12" s="162"/>
      <c r="H12" s="173"/>
    </row>
    <row r="13" spans="1:8" ht="12.75" customHeight="1">
      <c r="A13" s="158"/>
      <c r="B13" s="178">
        <v>4</v>
      </c>
      <c r="C13" s="184" t="s">
        <v>62</v>
      </c>
      <c r="D13" s="158" t="s">
        <v>63</v>
      </c>
      <c r="E13" s="158" t="s">
        <v>54</v>
      </c>
      <c r="F13" s="162" t="s">
        <v>64</v>
      </c>
      <c r="G13" s="162"/>
      <c r="H13" s="162"/>
    </row>
    <row r="14" spans="1:8" ht="15" customHeight="1">
      <c r="A14" s="158"/>
      <c r="B14" s="179"/>
      <c r="C14" s="184"/>
      <c r="D14" s="158"/>
      <c r="E14" s="158"/>
      <c r="F14" s="162"/>
      <c r="G14" s="162"/>
      <c r="H14" s="162"/>
    </row>
    <row r="15" spans="1:8" ht="15" customHeight="1">
      <c r="A15" s="158"/>
      <c r="B15" s="179">
        <v>5</v>
      </c>
      <c r="C15" s="184" t="s">
        <v>65</v>
      </c>
      <c r="D15" s="158" t="s">
        <v>66</v>
      </c>
      <c r="E15" s="158" t="s">
        <v>67</v>
      </c>
      <c r="F15" s="162" t="s">
        <v>68</v>
      </c>
      <c r="G15" s="162"/>
      <c r="H15" s="173"/>
    </row>
    <row r="16" spans="1:8" ht="15.75" customHeight="1">
      <c r="A16" s="158"/>
      <c r="B16" s="179"/>
      <c r="C16" s="184"/>
      <c r="D16" s="158"/>
      <c r="E16" s="158"/>
      <c r="F16" s="162"/>
      <c r="G16" s="162"/>
      <c r="H16" s="173"/>
    </row>
    <row r="17" spans="1:8" ht="12.75" customHeight="1">
      <c r="A17" s="158"/>
      <c r="B17" s="182">
        <v>6</v>
      </c>
      <c r="C17" s="183"/>
      <c r="D17" s="173"/>
      <c r="E17" s="174"/>
      <c r="F17" s="181"/>
      <c r="G17" s="162"/>
      <c r="H17" s="173"/>
    </row>
    <row r="18" spans="1:8" ht="15" customHeight="1">
      <c r="A18" s="158"/>
      <c r="B18" s="182"/>
      <c r="C18" s="183"/>
      <c r="D18" s="173"/>
      <c r="E18" s="175"/>
      <c r="F18" s="181"/>
      <c r="G18" s="162"/>
      <c r="H18" s="173"/>
    </row>
    <row r="19" spans="1:8" ht="12.75" customHeight="1">
      <c r="A19" s="158"/>
      <c r="B19" s="182">
        <v>7</v>
      </c>
      <c r="C19" s="183"/>
      <c r="D19" s="173"/>
      <c r="E19" s="174"/>
      <c r="F19" s="181"/>
      <c r="G19" s="162"/>
      <c r="H19" s="173"/>
    </row>
    <row r="20" spans="1:8" ht="15" customHeight="1">
      <c r="A20" s="158"/>
      <c r="B20" s="182"/>
      <c r="C20" s="183"/>
      <c r="D20" s="173"/>
      <c r="E20" s="175"/>
      <c r="F20" s="181"/>
      <c r="G20" s="162"/>
      <c r="H20" s="173"/>
    </row>
    <row r="21" spans="1:8" ht="12.75" customHeight="1">
      <c r="A21" s="158"/>
      <c r="B21" s="182">
        <v>8</v>
      </c>
      <c r="C21" s="183"/>
      <c r="D21" s="173"/>
      <c r="E21" s="174"/>
      <c r="F21" s="181"/>
      <c r="G21" s="162"/>
      <c r="H21" s="173"/>
    </row>
    <row r="22" spans="1:8" ht="15" customHeight="1">
      <c r="A22" s="158"/>
      <c r="B22" s="182"/>
      <c r="C22" s="183"/>
      <c r="D22" s="173"/>
      <c r="E22" s="175"/>
      <c r="F22" s="181"/>
      <c r="G22" s="162"/>
      <c r="H22" s="173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B2:F2"/>
    <mergeCell ref="A5:A6"/>
    <mergeCell ref="B5:B6"/>
    <mergeCell ref="C5:C6"/>
    <mergeCell ref="D5:D6"/>
    <mergeCell ref="F5:F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A19:A20"/>
    <mergeCell ref="B19:B20"/>
    <mergeCell ref="C19:C20"/>
    <mergeCell ref="D19:D20"/>
    <mergeCell ref="F21:F22"/>
    <mergeCell ref="G21:G22"/>
    <mergeCell ref="A21:A22"/>
    <mergeCell ref="B21:B22"/>
    <mergeCell ref="C21:C22"/>
    <mergeCell ref="D21:D22"/>
    <mergeCell ref="H15:H16"/>
    <mergeCell ref="H17:H18"/>
    <mergeCell ref="H19:H20"/>
    <mergeCell ref="A1:H1"/>
    <mergeCell ref="D4:F4"/>
    <mergeCell ref="F19:F20"/>
    <mergeCell ref="G19:G20"/>
    <mergeCell ref="G17:G18"/>
    <mergeCell ref="A17:A18"/>
    <mergeCell ref="B17:B18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  <mergeCell ref="H21:H22"/>
    <mergeCell ref="H13:H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E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10.28125" style="0" customWidth="1"/>
    <col min="5" max="5" width="11.5742187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7109375" style="0" customWidth="1"/>
    <col min="14" max="14" width="10.140625" style="0" customWidth="1"/>
    <col min="15" max="15" width="24.00390625" style="0" customWidth="1"/>
  </cols>
  <sheetData>
    <row r="1" spans="2:18" ht="15.75" customHeight="1">
      <c r="B1" s="187" t="s">
        <v>40</v>
      </c>
      <c r="C1" s="187"/>
      <c r="D1" s="187"/>
      <c r="E1" s="187"/>
      <c r="F1" s="187"/>
      <c r="G1" s="187"/>
      <c r="H1" s="187"/>
      <c r="I1" s="187"/>
      <c r="K1" s="187" t="s">
        <v>40</v>
      </c>
      <c r="L1" s="187"/>
      <c r="M1" s="187"/>
      <c r="N1" s="187"/>
      <c r="O1" s="187"/>
      <c r="P1" s="187"/>
      <c r="Q1" s="187"/>
      <c r="R1" s="187"/>
    </row>
    <row r="2" spans="2:18" ht="15.75" customHeight="1">
      <c r="B2" s="188" t="str">
        <f>'пр.взв.'!D4</f>
        <v>в.к.&gt;100 кг</v>
      </c>
      <c r="C2" s="189"/>
      <c r="D2" s="189"/>
      <c r="E2" s="189"/>
      <c r="F2" s="189"/>
      <c r="G2" s="189"/>
      <c r="H2" s="189"/>
      <c r="I2" s="189"/>
      <c r="K2" s="188" t="str">
        <f>'пр.взв.'!D4</f>
        <v>в.к.&gt;100 кг</v>
      </c>
      <c r="L2" s="189"/>
      <c r="M2" s="189"/>
      <c r="N2" s="189"/>
      <c r="O2" s="189"/>
      <c r="P2" s="189"/>
      <c r="Q2" s="189"/>
      <c r="R2" s="189"/>
    </row>
    <row r="3" spans="2:18" ht="16.5" thickBot="1">
      <c r="B3" s="76" t="s">
        <v>36</v>
      </c>
      <c r="C3" s="78" t="s">
        <v>41</v>
      </c>
      <c r="D3" s="77" t="s">
        <v>39</v>
      </c>
      <c r="E3" s="78"/>
      <c r="F3" s="76"/>
      <c r="G3" s="78"/>
      <c r="H3" s="78"/>
      <c r="I3" s="78"/>
      <c r="K3" s="76" t="s">
        <v>1</v>
      </c>
      <c r="L3" s="78" t="s">
        <v>41</v>
      </c>
      <c r="M3" s="77" t="s">
        <v>39</v>
      </c>
      <c r="N3" s="78"/>
      <c r="O3" s="76"/>
      <c r="P3" s="78"/>
      <c r="Q3" s="78"/>
      <c r="R3" s="78"/>
    </row>
    <row r="4" spans="1:18" ht="12.75" customHeight="1">
      <c r="A4" s="196" t="s">
        <v>47</v>
      </c>
      <c r="B4" s="198" t="s">
        <v>5</v>
      </c>
      <c r="C4" s="190" t="s">
        <v>6</v>
      </c>
      <c r="D4" s="190" t="s">
        <v>13</v>
      </c>
      <c r="E4" s="190" t="s">
        <v>14</v>
      </c>
      <c r="F4" s="190" t="s">
        <v>15</v>
      </c>
      <c r="G4" s="192" t="s">
        <v>42</v>
      </c>
      <c r="H4" s="194" t="s">
        <v>43</v>
      </c>
      <c r="I4" s="200" t="s">
        <v>17</v>
      </c>
      <c r="J4" s="196" t="s">
        <v>47</v>
      </c>
      <c r="K4" s="198" t="s">
        <v>5</v>
      </c>
      <c r="L4" s="190" t="s">
        <v>6</v>
      </c>
      <c r="M4" s="190" t="s">
        <v>13</v>
      </c>
      <c r="N4" s="190" t="s">
        <v>14</v>
      </c>
      <c r="O4" s="190" t="s">
        <v>15</v>
      </c>
      <c r="P4" s="192" t="s">
        <v>42</v>
      </c>
      <c r="Q4" s="194" t="s">
        <v>43</v>
      </c>
      <c r="R4" s="200" t="s">
        <v>17</v>
      </c>
    </row>
    <row r="5" spans="1:18" ht="13.5" customHeight="1" thickBot="1">
      <c r="A5" s="197"/>
      <c r="B5" s="199" t="s">
        <v>37</v>
      </c>
      <c r="C5" s="191"/>
      <c r="D5" s="191"/>
      <c r="E5" s="191"/>
      <c r="F5" s="191"/>
      <c r="G5" s="193"/>
      <c r="H5" s="195"/>
      <c r="I5" s="201" t="s">
        <v>38</v>
      </c>
      <c r="J5" s="197"/>
      <c r="K5" s="199" t="s">
        <v>37</v>
      </c>
      <c r="L5" s="191"/>
      <c r="M5" s="191"/>
      <c r="N5" s="191"/>
      <c r="O5" s="191"/>
      <c r="P5" s="193"/>
      <c r="Q5" s="195"/>
      <c r="R5" s="201" t="s">
        <v>38</v>
      </c>
    </row>
    <row r="6" spans="1:18" ht="12.75">
      <c r="A6" s="202">
        <v>1</v>
      </c>
      <c r="B6" s="205">
        <v>1</v>
      </c>
      <c r="C6" s="207" t="str">
        <f>VLOOKUP(B6,'пр.взв.'!B7:F70,2,FALSE)</f>
        <v>ТУНАКОВ Александр</v>
      </c>
      <c r="D6" s="209" t="str">
        <f>VLOOKUP(B6,'пр.взв.'!B7:G126,3,FALSE)</f>
        <v>25.08.1994, мс</v>
      </c>
      <c r="E6" s="209" t="str">
        <f>VLOOKUP(B6,'пр.взв.'!B7:H126,4,FALSE)</f>
        <v>РОССИЯ</v>
      </c>
      <c r="F6" s="210"/>
      <c r="G6" s="211"/>
      <c r="H6" s="212"/>
      <c r="I6" s="213"/>
      <c r="J6" s="214">
        <v>5</v>
      </c>
      <c r="K6" s="205">
        <v>2</v>
      </c>
      <c r="L6" s="217" t="str">
        <f>VLOOKUP(K6,'пр.взв.'!B7:F70,2,FALSE)</f>
        <v>ШИРЯЕВ Максим</v>
      </c>
      <c r="M6" s="222" t="str">
        <f>VLOOKUP(K6,'пр.взв.'!B7:G126,3,FALSE)</f>
        <v>18.03.1988. мс</v>
      </c>
      <c r="N6" s="222" t="str">
        <f>VLOOKUP(K6,'пр.взв.'!B7:H126,4,FALSE)</f>
        <v>РОССИЯ</v>
      </c>
      <c r="O6" s="210"/>
      <c r="P6" s="211"/>
      <c r="Q6" s="212"/>
      <c r="R6" s="213"/>
    </row>
    <row r="7" spans="1:18" ht="12.75">
      <c r="A7" s="203"/>
      <c r="B7" s="206"/>
      <c r="C7" s="208"/>
      <c r="D7" s="168"/>
      <c r="E7" s="168"/>
      <c r="F7" s="168"/>
      <c r="G7" s="168"/>
      <c r="H7" s="162"/>
      <c r="I7" s="158"/>
      <c r="J7" s="215"/>
      <c r="K7" s="206"/>
      <c r="L7" s="218"/>
      <c r="M7" s="223"/>
      <c r="N7" s="223"/>
      <c r="O7" s="168"/>
      <c r="P7" s="168"/>
      <c r="Q7" s="162"/>
      <c r="R7" s="158"/>
    </row>
    <row r="8" spans="1:18" ht="12.75">
      <c r="A8" s="203"/>
      <c r="B8" s="206">
        <v>5</v>
      </c>
      <c r="C8" s="224" t="str">
        <f>VLOOKUP(B8,'пр.взв.'!B7:F70,2,FALSE)</f>
        <v>РЫБАК Юрий</v>
      </c>
      <c r="D8" s="226" t="str">
        <f>VLOOKUP(B8,'пр.взв.'!B7:G128,3,FALSE)</f>
        <v>06.03.1979, змс</v>
      </c>
      <c r="E8" s="226" t="str">
        <f>VLOOKUP(B8,'пр.взв.'!B7:H128,4,FALSE)</f>
        <v>БЕЛАРУСЬ</v>
      </c>
      <c r="F8" s="228"/>
      <c r="G8" s="228"/>
      <c r="H8" s="159"/>
      <c r="I8" s="159"/>
      <c r="J8" s="215"/>
      <c r="K8" s="206">
        <v>6</v>
      </c>
      <c r="L8" s="220">
        <f>VLOOKUP(K8,'пр.взв.'!B7:F70,2,FALSE)</f>
        <v>0</v>
      </c>
      <c r="M8" s="231">
        <f>VLOOKUP(K8,'пр.взв.'!B7:G128,3,FALSE)</f>
        <v>0</v>
      </c>
      <c r="N8" s="231">
        <f>VLOOKUP(K8,'пр.взв.'!B7:H128,4,FALSE)</f>
        <v>0</v>
      </c>
      <c r="O8" s="228"/>
      <c r="P8" s="228"/>
      <c r="Q8" s="159"/>
      <c r="R8" s="159"/>
    </row>
    <row r="9" spans="1:18" ht="13.5" thickBot="1">
      <c r="A9" s="204"/>
      <c r="B9" s="219"/>
      <c r="C9" s="225"/>
      <c r="D9" s="227"/>
      <c r="E9" s="227"/>
      <c r="F9" s="229"/>
      <c r="G9" s="229"/>
      <c r="H9" s="230"/>
      <c r="I9" s="230"/>
      <c r="J9" s="216"/>
      <c r="K9" s="219"/>
      <c r="L9" s="221"/>
      <c r="M9" s="232"/>
      <c r="N9" s="232"/>
      <c r="O9" s="229"/>
      <c r="P9" s="229"/>
      <c r="Q9" s="230"/>
      <c r="R9" s="230"/>
    </row>
    <row r="10" spans="1:18" ht="12.75">
      <c r="A10" s="202">
        <v>2</v>
      </c>
      <c r="B10" s="205">
        <v>3</v>
      </c>
      <c r="C10" s="207" t="str">
        <f>VLOOKUP(B10,'пр.взв.'!B7:F70,2,FALSE)</f>
        <v>ХОРПЯКОВ Олег</v>
      </c>
      <c r="D10" s="223" t="str">
        <f>VLOOKUP(B10,'пр.взв.'!B7:G130,3,FALSE)</f>
        <v>28.02.1977, мсмк</v>
      </c>
      <c r="E10" s="223" t="str">
        <f>VLOOKUP(B10,'пр.взв.'!B7:H130,4,FALSE)</f>
        <v>РОССИЯ</v>
      </c>
      <c r="F10" s="210"/>
      <c r="G10" s="211"/>
      <c r="H10" s="212"/>
      <c r="I10" s="209"/>
      <c r="J10" s="214">
        <v>6</v>
      </c>
      <c r="K10" s="205">
        <v>4</v>
      </c>
      <c r="L10" s="217" t="str">
        <f>VLOOKUP(K10,'пр.взв.'!B7:F70,2,FALSE)</f>
        <v>МИШЕВ Тимофей</v>
      </c>
      <c r="M10" s="222" t="str">
        <f>VLOOKUP(K10,'пр.взв.'!B7:G130,3,FALSE)</f>
        <v>16.07.1994, мс</v>
      </c>
      <c r="N10" s="222" t="str">
        <f>VLOOKUP(K10,'пр.взв.'!B7:H130,4,FALSE)</f>
        <v>РОССИЯ</v>
      </c>
      <c r="O10" s="210"/>
      <c r="P10" s="211"/>
      <c r="Q10" s="212"/>
      <c r="R10" s="209"/>
    </row>
    <row r="11" spans="1:18" ht="12.75">
      <c r="A11" s="203"/>
      <c r="B11" s="206"/>
      <c r="C11" s="208"/>
      <c r="D11" s="168"/>
      <c r="E11" s="168"/>
      <c r="F11" s="168"/>
      <c r="G11" s="168"/>
      <c r="H11" s="162"/>
      <c r="I11" s="158"/>
      <c r="J11" s="215"/>
      <c r="K11" s="206"/>
      <c r="L11" s="218"/>
      <c r="M11" s="223"/>
      <c r="N11" s="223"/>
      <c r="O11" s="168"/>
      <c r="P11" s="168"/>
      <c r="Q11" s="162"/>
      <c r="R11" s="158"/>
    </row>
    <row r="12" spans="1:18" ht="12.75">
      <c r="A12" s="203"/>
      <c r="B12" s="206">
        <v>7</v>
      </c>
      <c r="C12" s="224">
        <f>VLOOKUP(B12,'пр.взв.'!B7:F70,2,FALSE)</f>
        <v>0</v>
      </c>
      <c r="D12" s="226">
        <f>VLOOKUP(B12,'пр.взв.'!B7:G132,3,FALSE)</f>
        <v>0</v>
      </c>
      <c r="E12" s="223">
        <f>VLOOKUP(B12,'пр.взв.'!B2:H132,4,FALSE)</f>
        <v>0</v>
      </c>
      <c r="F12" s="228"/>
      <c r="G12" s="228"/>
      <c r="H12" s="159"/>
      <c r="I12" s="159"/>
      <c r="J12" s="215"/>
      <c r="K12" s="206">
        <v>8</v>
      </c>
      <c r="L12" s="220">
        <f>VLOOKUP(K12,'пр.взв.'!B7:F70,2,FALSE)</f>
        <v>0</v>
      </c>
      <c r="M12" s="231">
        <f>VLOOKUP(K12,'пр.взв.'!B7:G132,3,FALSE)</f>
        <v>0</v>
      </c>
      <c r="N12" s="231">
        <f>VLOOKUP(K12,'пр.взв.'!B7:H132,4,FALSE)</f>
        <v>0</v>
      </c>
      <c r="O12" s="228"/>
      <c r="P12" s="228"/>
      <c r="Q12" s="159"/>
      <c r="R12" s="159"/>
    </row>
    <row r="13" spans="1:18" ht="12.75">
      <c r="A13" s="233"/>
      <c r="B13" s="206"/>
      <c r="C13" s="208"/>
      <c r="D13" s="168"/>
      <c r="E13" s="168"/>
      <c r="F13" s="235"/>
      <c r="G13" s="235"/>
      <c r="H13" s="160"/>
      <c r="I13" s="160"/>
      <c r="J13" s="234"/>
      <c r="K13" s="206"/>
      <c r="L13" s="218"/>
      <c r="M13" s="223"/>
      <c r="N13" s="223"/>
      <c r="O13" s="235"/>
      <c r="P13" s="235"/>
      <c r="Q13" s="160"/>
      <c r="R13" s="160"/>
    </row>
    <row r="15" spans="2:18" ht="16.5" thickBot="1">
      <c r="B15" s="76" t="s">
        <v>36</v>
      </c>
      <c r="C15" s="80" t="s">
        <v>44</v>
      </c>
      <c r="D15" s="80"/>
      <c r="E15" s="80"/>
      <c r="F15" s="81" t="str">
        <f>'пр.взв.'!D4</f>
        <v>в.к.&gt;100 кг</v>
      </c>
      <c r="G15" s="80"/>
      <c r="H15" s="80"/>
      <c r="I15" s="80"/>
      <c r="J15" s="79"/>
      <c r="K15" s="76" t="s">
        <v>1</v>
      </c>
      <c r="L15" s="80" t="s">
        <v>44</v>
      </c>
      <c r="M15" s="80"/>
      <c r="N15" s="80"/>
      <c r="O15" s="81" t="str">
        <f>'пр.взв.'!D4</f>
        <v>в.к.&gt;100 кг</v>
      </c>
      <c r="P15" s="80"/>
      <c r="Q15" s="80"/>
      <c r="R15" s="80"/>
    </row>
    <row r="16" spans="1:18" ht="12.75" customHeight="1">
      <c r="A16" s="196" t="s">
        <v>47</v>
      </c>
      <c r="B16" s="198" t="s">
        <v>5</v>
      </c>
      <c r="C16" s="190" t="s">
        <v>6</v>
      </c>
      <c r="D16" s="190" t="s">
        <v>13</v>
      </c>
      <c r="E16" s="190" t="s">
        <v>14</v>
      </c>
      <c r="F16" s="190" t="s">
        <v>15</v>
      </c>
      <c r="G16" s="192" t="s">
        <v>42</v>
      </c>
      <c r="H16" s="194" t="s">
        <v>43</v>
      </c>
      <c r="I16" s="200" t="s">
        <v>17</v>
      </c>
      <c r="J16" s="196" t="s">
        <v>47</v>
      </c>
      <c r="K16" s="198" t="s">
        <v>5</v>
      </c>
      <c r="L16" s="190" t="s">
        <v>6</v>
      </c>
      <c r="M16" s="190" t="s">
        <v>13</v>
      </c>
      <c r="N16" s="190" t="s">
        <v>14</v>
      </c>
      <c r="O16" s="190" t="s">
        <v>15</v>
      </c>
      <c r="P16" s="192" t="s">
        <v>42</v>
      </c>
      <c r="Q16" s="194" t="s">
        <v>43</v>
      </c>
      <c r="R16" s="200" t="s">
        <v>17</v>
      </c>
    </row>
    <row r="17" spans="1:18" ht="13.5" customHeight="1" thickBot="1">
      <c r="A17" s="197"/>
      <c r="B17" s="199" t="s">
        <v>37</v>
      </c>
      <c r="C17" s="191"/>
      <c r="D17" s="191"/>
      <c r="E17" s="191"/>
      <c r="F17" s="191"/>
      <c r="G17" s="193"/>
      <c r="H17" s="195"/>
      <c r="I17" s="201" t="s">
        <v>38</v>
      </c>
      <c r="J17" s="197"/>
      <c r="K17" s="199" t="s">
        <v>37</v>
      </c>
      <c r="L17" s="191"/>
      <c r="M17" s="191"/>
      <c r="N17" s="191"/>
      <c r="O17" s="191"/>
      <c r="P17" s="193"/>
      <c r="Q17" s="195"/>
      <c r="R17" s="201" t="s">
        <v>38</v>
      </c>
    </row>
    <row r="18" spans="1:18" ht="12.75">
      <c r="A18" s="236">
        <v>1</v>
      </c>
      <c r="B18" s="239">
        <f>'пр.хода'!E9</f>
        <v>1</v>
      </c>
      <c r="C18" s="207" t="str">
        <f>VLOOKUP(B18,'пр.взв.'!B1:F82,2,FALSE)</f>
        <v>ТУНАКОВ Александр</v>
      </c>
      <c r="D18" s="209" t="str">
        <f>VLOOKUP(B18,'пр.взв.'!B1:G138,3,FALSE)</f>
        <v>25.08.1994, мс</v>
      </c>
      <c r="E18" s="209" t="str">
        <f>VLOOKUP(B18,'пр.взв.'!B1:H138,4,FALSE)</f>
        <v>РОССИЯ</v>
      </c>
      <c r="F18" s="235"/>
      <c r="G18" s="241"/>
      <c r="H18" s="242"/>
      <c r="I18" s="160"/>
      <c r="J18" s="236">
        <v>2</v>
      </c>
      <c r="K18" s="239">
        <f>'пр.хода'!Q9</f>
        <v>2</v>
      </c>
      <c r="L18" s="217" t="str">
        <f>VLOOKUP(K18,'пр.взв.'!B1:F78,2,FALSE)</f>
        <v>ШИРЯЕВ Максим</v>
      </c>
      <c r="M18" s="222" t="str">
        <f>VLOOKUP(K18,'пр.взв.'!B1:G138,3,FALSE)</f>
        <v>18.03.1988. мс</v>
      </c>
      <c r="N18" s="222" t="str">
        <f>VLOOKUP(K18,'пр.взв.'!B1:H138,4,FALSE)</f>
        <v>РОССИЯ</v>
      </c>
      <c r="O18" s="235"/>
      <c r="P18" s="241"/>
      <c r="Q18" s="242"/>
      <c r="R18" s="160"/>
    </row>
    <row r="19" spans="1:18" ht="12.75">
      <c r="A19" s="237"/>
      <c r="B19" s="240"/>
      <c r="C19" s="208"/>
      <c r="D19" s="168"/>
      <c r="E19" s="168"/>
      <c r="F19" s="168"/>
      <c r="G19" s="168"/>
      <c r="H19" s="162"/>
      <c r="I19" s="158"/>
      <c r="J19" s="237"/>
      <c r="K19" s="240"/>
      <c r="L19" s="218"/>
      <c r="M19" s="223"/>
      <c r="N19" s="223"/>
      <c r="O19" s="168"/>
      <c r="P19" s="168"/>
      <c r="Q19" s="162"/>
      <c r="R19" s="158"/>
    </row>
    <row r="20" spans="1:18" ht="12.75">
      <c r="A20" s="237"/>
      <c r="B20" s="243">
        <f>'пр.хода'!E13</f>
        <v>3</v>
      </c>
      <c r="C20" s="224" t="str">
        <f>VLOOKUP(B20,'пр.взв.'!B1:F82,2,FALSE)</f>
        <v>ХОРПЯКОВ Олег</v>
      </c>
      <c r="D20" s="226" t="str">
        <f>VLOOKUP(B20,'пр.взв.'!B1:G140,3,FALSE)</f>
        <v>28.02.1977, мсмк</v>
      </c>
      <c r="E20" s="226" t="str">
        <f>VLOOKUP(B20,'пр.взв.'!B1:H140,4,FALSE)</f>
        <v>РОССИЯ</v>
      </c>
      <c r="F20" s="228"/>
      <c r="G20" s="228"/>
      <c r="H20" s="159"/>
      <c r="I20" s="159"/>
      <c r="J20" s="237"/>
      <c r="K20" s="243">
        <f>'пр.хода'!Q13</f>
        <v>4</v>
      </c>
      <c r="L20" s="220" t="str">
        <f>VLOOKUP(K20,'пр.взв.'!B1:F78,2,FALSE)</f>
        <v>МИШЕВ Тимофей</v>
      </c>
      <c r="M20" s="231" t="str">
        <f>VLOOKUP(K20,'пр.взв.'!B1:G140,3,FALSE)</f>
        <v>16.07.1994, мс</v>
      </c>
      <c r="N20" s="231" t="str">
        <f>VLOOKUP(K20,'пр.взв.'!B1:H140,4,FALSE)</f>
        <v>РОССИЯ</v>
      </c>
      <c r="O20" s="228"/>
      <c r="P20" s="228"/>
      <c r="Q20" s="159"/>
      <c r="R20" s="159"/>
    </row>
    <row r="21" spans="1:18" ht="12.75">
      <c r="A21" s="238"/>
      <c r="B21" s="244"/>
      <c r="C21" s="208"/>
      <c r="D21" s="168"/>
      <c r="E21" s="168"/>
      <c r="F21" s="235"/>
      <c r="G21" s="235"/>
      <c r="H21" s="160"/>
      <c r="I21" s="160"/>
      <c r="J21" s="238"/>
      <c r="K21" s="244"/>
      <c r="L21" s="218"/>
      <c r="M21" s="223"/>
      <c r="N21" s="223"/>
      <c r="O21" s="235"/>
      <c r="P21" s="235"/>
      <c r="Q21" s="160"/>
      <c r="R21" s="160"/>
    </row>
    <row r="23" spans="1:18" ht="15">
      <c r="A23" s="245" t="s">
        <v>45</v>
      </c>
      <c r="B23" s="245"/>
      <c r="C23" s="245"/>
      <c r="D23" s="245"/>
      <c r="E23" s="245"/>
      <c r="F23" s="245"/>
      <c r="G23" s="245"/>
      <c r="H23" s="245"/>
      <c r="I23" s="245"/>
      <c r="J23" s="245" t="s">
        <v>46</v>
      </c>
      <c r="K23" s="245"/>
      <c r="L23" s="245"/>
      <c r="M23" s="245"/>
      <c r="N23" s="245"/>
      <c r="O23" s="245"/>
      <c r="P23" s="245"/>
      <c r="Q23" s="245"/>
      <c r="R23" s="245"/>
    </row>
    <row r="24" spans="2:18" ht="16.5" thickBot="1">
      <c r="B24" s="76" t="s">
        <v>36</v>
      </c>
      <c r="C24" s="82"/>
      <c r="D24" s="82"/>
      <c r="E24" s="82"/>
      <c r="F24" s="82" t="str">
        <f>'пр.взв.'!D4</f>
        <v>в.к.&gt;100 кг</v>
      </c>
      <c r="G24" s="82"/>
      <c r="H24" s="82"/>
      <c r="I24" s="82"/>
      <c r="J24" s="83"/>
      <c r="K24" s="84" t="s">
        <v>1</v>
      </c>
      <c r="L24" s="82"/>
      <c r="M24" s="82"/>
      <c r="N24" s="82"/>
      <c r="O24" s="82" t="str">
        <f>'пр.взв.'!D4</f>
        <v>в.к.&gt;100 кг</v>
      </c>
      <c r="P24" s="79"/>
      <c r="Q24" s="79"/>
      <c r="R24" s="79"/>
    </row>
    <row r="25" spans="1:18" ht="12.75" customHeight="1">
      <c r="A25" s="196" t="s">
        <v>47</v>
      </c>
      <c r="B25" s="198" t="s">
        <v>5</v>
      </c>
      <c r="C25" s="190" t="s">
        <v>6</v>
      </c>
      <c r="D25" s="190" t="s">
        <v>13</v>
      </c>
      <c r="E25" s="190" t="s">
        <v>14</v>
      </c>
      <c r="F25" s="190" t="s">
        <v>15</v>
      </c>
      <c r="G25" s="192" t="s">
        <v>42</v>
      </c>
      <c r="H25" s="194" t="s">
        <v>43</v>
      </c>
      <c r="I25" s="200" t="s">
        <v>17</v>
      </c>
      <c r="J25" s="196" t="s">
        <v>47</v>
      </c>
      <c r="K25" s="198" t="s">
        <v>5</v>
      </c>
      <c r="L25" s="190" t="s">
        <v>6</v>
      </c>
      <c r="M25" s="190" t="s">
        <v>13</v>
      </c>
      <c r="N25" s="190" t="s">
        <v>14</v>
      </c>
      <c r="O25" s="190" t="s">
        <v>15</v>
      </c>
      <c r="P25" s="192" t="s">
        <v>42</v>
      </c>
      <c r="Q25" s="194" t="s">
        <v>43</v>
      </c>
      <c r="R25" s="200" t="s">
        <v>17</v>
      </c>
    </row>
    <row r="26" spans="1:18" ht="13.5" customHeight="1" thickBot="1">
      <c r="A26" s="197"/>
      <c r="B26" s="199" t="s">
        <v>37</v>
      </c>
      <c r="C26" s="191"/>
      <c r="D26" s="191"/>
      <c r="E26" s="191"/>
      <c r="F26" s="191"/>
      <c r="G26" s="193"/>
      <c r="H26" s="195"/>
      <c r="I26" s="201" t="s">
        <v>38</v>
      </c>
      <c r="J26" s="197"/>
      <c r="K26" s="199" t="s">
        <v>37</v>
      </c>
      <c r="L26" s="191"/>
      <c r="M26" s="191"/>
      <c r="N26" s="191"/>
      <c r="O26" s="191"/>
      <c r="P26" s="193"/>
      <c r="Q26" s="195"/>
      <c r="R26" s="201" t="s">
        <v>38</v>
      </c>
    </row>
    <row r="27" spans="1:18" ht="12.75">
      <c r="A27" s="214">
        <v>1</v>
      </c>
      <c r="B27" s="246">
        <f>'пр.хода'!A21</f>
        <v>0</v>
      </c>
      <c r="C27" s="207" t="e">
        <f>VLOOKUP(B27,'пр.взв.'!B2:F91,2,FALSE)</f>
        <v>#N/A</v>
      </c>
      <c r="D27" s="209" t="e">
        <f>VLOOKUP(B27,'пр.взв.'!B2:G147,3,FALSE)</f>
        <v>#N/A</v>
      </c>
      <c r="E27" s="209" t="e">
        <f>VLOOKUP(B27,'пр.взв.'!B2:H147,4,FALSE)</f>
        <v>#N/A</v>
      </c>
      <c r="F27" s="210"/>
      <c r="G27" s="211"/>
      <c r="H27" s="212"/>
      <c r="I27" s="213"/>
      <c r="J27" s="214">
        <v>2</v>
      </c>
      <c r="K27" s="246">
        <f>'пр.хода'!U21</f>
        <v>0</v>
      </c>
      <c r="L27" s="217" t="e">
        <f>VLOOKUP(K27,'пр.взв.'!B2:F91,2,FALSE)</f>
        <v>#N/A</v>
      </c>
      <c r="M27" s="222" t="e">
        <f>VLOOKUP(K27,'пр.взв.'!B2:G147,3,FALSE)</f>
        <v>#N/A</v>
      </c>
      <c r="N27" s="222" t="e">
        <f>VLOOKUP(K27,'пр.взв.'!B2:H147,4,FALSE)</f>
        <v>#N/A</v>
      </c>
      <c r="O27" s="210"/>
      <c r="P27" s="211"/>
      <c r="Q27" s="212"/>
      <c r="R27" s="213"/>
    </row>
    <row r="28" spans="1:18" ht="12.75">
      <c r="A28" s="215"/>
      <c r="B28" s="240"/>
      <c r="C28" s="208"/>
      <c r="D28" s="168"/>
      <c r="E28" s="168"/>
      <c r="F28" s="168"/>
      <c r="G28" s="168"/>
      <c r="H28" s="162"/>
      <c r="I28" s="158"/>
      <c r="J28" s="215"/>
      <c r="K28" s="240"/>
      <c r="L28" s="218"/>
      <c r="M28" s="223"/>
      <c r="N28" s="223"/>
      <c r="O28" s="168"/>
      <c r="P28" s="168"/>
      <c r="Q28" s="162"/>
      <c r="R28" s="158"/>
    </row>
    <row r="29" spans="1:18" ht="12.75">
      <c r="A29" s="215"/>
      <c r="B29" s="247">
        <f>'пр.хода'!A23</f>
        <v>0</v>
      </c>
      <c r="C29" s="224" t="e">
        <f>VLOOKUP(B29,'пр.взв.'!B2:F91,2,FALSE)</f>
        <v>#N/A</v>
      </c>
      <c r="D29" s="226" t="e">
        <f>VLOOKUP(B29,'пр.взв.'!B2:G149,3,FALSE)</f>
        <v>#N/A</v>
      </c>
      <c r="E29" s="226" t="e">
        <f>VLOOKUP(B29,'пр.взв.'!B2:H149,4,FALSE)</f>
        <v>#N/A</v>
      </c>
      <c r="F29" s="228"/>
      <c r="G29" s="228"/>
      <c r="H29" s="159"/>
      <c r="I29" s="159"/>
      <c r="J29" s="215"/>
      <c r="K29" s="247">
        <f>'пр.хода'!U23</f>
        <v>0</v>
      </c>
      <c r="L29" s="220" t="e">
        <f>VLOOKUP(K29,'пр.взв.'!B2:F91,2,FALSE)</f>
        <v>#N/A</v>
      </c>
      <c r="M29" s="231" t="e">
        <f>VLOOKUP(K29,'пр.взв.'!B2:G149,3,FALSE)</f>
        <v>#N/A</v>
      </c>
      <c r="N29" s="231" t="e">
        <f>VLOOKUP(K29,'пр.взв.'!B2:H149,4,FALSE)</f>
        <v>#N/A</v>
      </c>
      <c r="O29" s="228"/>
      <c r="P29" s="228"/>
      <c r="Q29" s="159"/>
      <c r="R29" s="159"/>
    </row>
    <row r="30" spans="1:18" ht="12.75">
      <c r="A30" s="234"/>
      <c r="B30" s="244"/>
      <c r="C30" s="208"/>
      <c r="D30" s="168"/>
      <c r="E30" s="168"/>
      <c r="F30" s="235"/>
      <c r="G30" s="235"/>
      <c r="H30" s="160"/>
      <c r="I30" s="160"/>
      <c r="J30" s="234"/>
      <c r="K30" s="244"/>
      <c r="L30" s="218"/>
      <c r="M30" s="223"/>
      <c r="N30" s="223"/>
      <c r="O30" s="235"/>
      <c r="P30" s="235"/>
      <c r="Q30" s="160"/>
      <c r="R30" s="160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6">
      <selection activeCell="A1" sqref="A1:L3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0.85156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4" t="s">
        <v>25</v>
      </c>
      <c r="D1" s="255"/>
      <c r="E1" s="255"/>
      <c r="F1" s="255"/>
      <c r="G1" s="255"/>
      <c r="H1" s="255"/>
      <c r="I1" s="255"/>
      <c r="J1" s="256"/>
    </row>
    <row r="2" spans="1:36" ht="35.25" customHeight="1" thickBot="1">
      <c r="A2" s="6"/>
      <c r="B2" s="6"/>
      <c r="C2" s="171" t="s">
        <v>70</v>
      </c>
      <c r="D2" s="172"/>
      <c r="E2" s="172"/>
      <c r="F2" s="172"/>
      <c r="G2" s="172"/>
      <c r="H2" s="172"/>
      <c r="I2" s="172"/>
      <c r="J2" s="268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в.к.&gt;100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5" t="s">
        <v>0</v>
      </c>
      <c r="B5" s="26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3" t="str">
        <f>VLOOKUP('стартвый '!A6:A7,'пр.взв.'!B6:C21,2,FALSE)</f>
        <v>ТУНАКОВ Александр</v>
      </c>
      <c r="C6" s="260" t="str">
        <f>VLOOKUP(A6,'пр.взв.'!B6:H21,3,FALSE)</f>
        <v>25.08.1994, мс</v>
      </c>
      <c r="D6" s="260" t="str">
        <f>VLOOKUP(A6,'пр.взв.'!B6:H21,4,FALSE)</f>
        <v>РОССИЯ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7"/>
      <c r="B7" s="264"/>
      <c r="C7" s="261"/>
      <c r="D7" s="261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8">
        <v>5</v>
      </c>
      <c r="B8" s="266" t="str">
        <f>VLOOKUP('стартвый '!A8:A9,'пр.взв.'!B8:C23,2,FALSE)</f>
        <v>РЫБАК Юрий</v>
      </c>
      <c r="C8" s="267" t="str">
        <f>VLOOKUP(A8,'пр.взв.'!B6:H21,3,FALSE)</f>
        <v>06.03.1979, змс</v>
      </c>
      <c r="D8" s="267" t="str">
        <f>VLOOKUP(A8,'пр.взв.'!B6:H21,4,FALSE)</f>
        <v>БЕЛАРУСЬ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7"/>
      <c r="B9" s="264"/>
      <c r="C9" s="261"/>
      <c r="D9" s="26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3" t="str">
        <f>VLOOKUP('стартвый '!A10:A11,'пр.взв.'!B10:C25,2,FALSE)</f>
        <v>ХОРПЯКОВ Олег</v>
      </c>
      <c r="C10" s="260" t="str">
        <f>VLOOKUP(A10,'пр.взв.'!B6:H21,3,FALSE)</f>
        <v>28.02.1977, мсмк</v>
      </c>
      <c r="D10" s="260" t="str">
        <f>VLOOKUP(A10,'пр.взв.'!B6:H21,4,FALSE)</f>
        <v>РОССИЯ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7"/>
      <c r="B11" s="264"/>
      <c r="C11" s="261"/>
      <c r="D11" s="261"/>
      <c r="E11" s="25" t="s">
        <v>71</v>
      </c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8">
        <v>7</v>
      </c>
      <c r="B12" s="250">
        <f>VLOOKUP('стартвый '!A12:A13,'пр.взв.'!B12:C27,2,FALSE)</f>
        <v>0</v>
      </c>
      <c r="C12" s="252">
        <f>VLOOKUP(A12,'пр.взв.'!B6:H21,3,FALSE)</f>
        <v>0</v>
      </c>
      <c r="D12" s="252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49"/>
      <c r="B13" s="251"/>
      <c r="C13" s="253"/>
      <c r="D13" s="2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5" t="s">
        <v>1</v>
      </c>
      <c r="B16" s="265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3" t="str">
        <f>VLOOKUP(A17,'пр.взв.'!B7:H22,2,FALSE)</f>
        <v>ШИРЯЕВ Максим</v>
      </c>
      <c r="C17" s="260" t="str">
        <f>VLOOKUP(A17,'пр.взв.'!B7:H22,3,FALSE)</f>
        <v>18.03.1988. мс</v>
      </c>
      <c r="D17" s="260" t="str">
        <f>VLOOKUP(A17,'пр.взв.'!B7:H22,4,FALSE)</f>
        <v>РОССИЯ</v>
      </c>
      <c r="E17" s="23"/>
      <c r="F17" s="23"/>
      <c r="G17" s="23"/>
      <c r="H17" s="23"/>
      <c r="I17" s="38"/>
      <c r="J17" s="3"/>
    </row>
    <row r="18" spans="1:10" ht="12.75">
      <c r="A18" s="257"/>
      <c r="B18" s="264"/>
      <c r="C18" s="261"/>
      <c r="D18" s="261"/>
      <c r="E18" s="25" t="s">
        <v>72</v>
      </c>
      <c r="F18" s="23"/>
      <c r="G18" s="30"/>
      <c r="H18" s="27"/>
      <c r="I18" s="38"/>
      <c r="J18" s="3"/>
    </row>
    <row r="19" spans="1:10" ht="13.5" thickBot="1">
      <c r="A19" s="248">
        <v>6</v>
      </c>
      <c r="B19" s="250">
        <f>VLOOKUP('стартвый '!A19:A20,'пр.взв.'!B7:H22,2,FALSE)</f>
        <v>0</v>
      </c>
      <c r="C19" s="252">
        <f>VLOOKUP(A19,'пр.взв.'!B7:H22,3,FALSE)</f>
        <v>0</v>
      </c>
      <c r="D19" s="252">
        <f>VLOOKUP(A19,'пр.взв.'!B7:H22,4,FALSE)</f>
        <v>0</v>
      </c>
      <c r="E19" s="24"/>
      <c r="F19" s="26"/>
      <c r="G19" s="29"/>
      <c r="H19" s="27"/>
      <c r="I19" s="38"/>
      <c r="J19" s="3"/>
    </row>
    <row r="20" spans="1:10" ht="13.5" thickBot="1">
      <c r="A20" s="257"/>
      <c r="B20" s="258"/>
      <c r="C20" s="259"/>
      <c r="D20" s="259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3" t="str">
        <f>VLOOKUP('стартвый '!A21:A22,'пр.взв.'!B7:H22,2,FALSE)</f>
        <v>МИШЕВ Тимофей</v>
      </c>
      <c r="C21" s="260" t="str">
        <f>VLOOKUP(A21,'пр.взв.'!B7:H22,3,FALSE)</f>
        <v>16.07.1994, мс</v>
      </c>
      <c r="D21" s="260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7"/>
      <c r="B22" s="264"/>
      <c r="C22" s="261"/>
      <c r="D22" s="261"/>
      <c r="E22" s="25" t="s">
        <v>73</v>
      </c>
      <c r="F22" s="28"/>
      <c r="G22" s="29"/>
      <c r="H22" s="27"/>
    </row>
    <row r="23" spans="1:8" ht="13.5" thickBot="1">
      <c r="A23" s="248">
        <v>8</v>
      </c>
      <c r="B23" s="250">
        <f>VLOOKUP('стартвый '!A23:A24,'пр.взв.'!B7:H22,2,FALSE)</f>
        <v>0</v>
      </c>
      <c r="C23" s="252">
        <f>VLOOKUP(A23,'пр.взв.'!B7:H22,3,FALSE)</f>
        <v>0</v>
      </c>
      <c r="D23" s="252">
        <f>VLOOKUP(A23,'пр.взв.'!B7:H22,4,FALSE)</f>
        <v>0</v>
      </c>
      <c r="E23" s="24"/>
      <c r="F23" s="23"/>
      <c r="G23" s="30"/>
      <c r="H23" s="27"/>
    </row>
    <row r="24" spans="1:8" ht="13.5" thickBot="1">
      <c r="A24" s="249"/>
      <c r="B24" s="251"/>
      <c r="C24" s="253"/>
      <c r="D24" s="2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view="pageBreakPreview" zoomScale="60" workbookViewId="0" topLeftCell="A1">
      <selection activeCell="A1" sqref="A1:H4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4" t="str">
        <f>'пр.хода'!C3</f>
        <v>Международный турнир категории "А" на призы заслуженного мастера спорта России А.А.Аслаханова</v>
      </c>
      <c r="B1" s="105"/>
      <c r="C1" s="105"/>
      <c r="D1" s="105"/>
      <c r="E1" s="105"/>
      <c r="F1" s="105"/>
      <c r="G1" s="105"/>
      <c r="H1" s="269"/>
    </row>
    <row r="2" spans="1:8" ht="12.75">
      <c r="A2" s="270" t="str">
        <f>'пр.хода'!C4</f>
        <v>19-22 ноября 2015</v>
      </c>
      <c r="B2" s="270"/>
      <c r="C2" s="270"/>
      <c r="D2" s="270"/>
      <c r="E2" s="270"/>
      <c r="F2" s="270"/>
      <c r="G2" s="270"/>
      <c r="H2" s="270"/>
    </row>
    <row r="3" spans="1:8" ht="18.75" thickBot="1">
      <c r="A3" s="271" t="s">
        <v>31</v>
      </c>
      <c r="B3" s="271"/>
      <c r="C3" s="271"/>
      <c r="D3" s="271"/>
      <c r="E3" s="271"/>
      <c r="F3" s="271"/>
      <c r="G3" s="271"/>
      <c r="H3" s="271"/>
    </row>
    <row r="4" spans="2:8" ht="18.75" thickBot="1">
      <c r="B4" s="70"/>
      <c r="C4" s="71"/>
      <c r="D4" s="272" t="str">
        <f>HYPERLINK('пр.взв.'!D4)</f>
        <v>в.к.&gt;100 кг</v>
      </c>
      <c r="E4" s="273"/>
      <c r="F4" s="274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275" t="s">
        <v>32</v>
      </c>
      <c r="B6" s="278" t="str">
        <f>VLOOKUP(J6,'пр.взв.'!B6:H133,2,FALSE)</f>
        <v>ШИРЯЕВ Максим</v>
      </c>
      <c r="C6" s="278"/>
      <c r="D6" s="278"/>
      <c r="E6" s="278"/>
      <c r="F6" s="278"/>
      <c r="G6" s="278"/>
      <c r="H6" s="280" t="str">
        <f>VLOOKUP(J6,'пр.взв.'!B6:H133,3,FALSE)</f>
        <v>18.03.1988. мс</v>
      </c>
      <c r="I6" s="71"/>
      <c r="J6" s="72">
        <f>'пр.хода'!H9</f>
        <v>2</v>
      </c>
    </row>
    <row r="7" spans="1:10" ht="9.75" customHeight="1">
      <c r="A7" s="276"/>
      <c r="B7" s="279"/>
      <c r="C7" s="279"/>
      <c r="D7" s="279"/>
      <c r="E7" s="279"/>
      <c r="F7" s="279"/>
      <c r="G7" s="279"/>
      <c r="H7" s="281"/>
      <c r="I7" s="71"/>
      <c r="J7" s="72"/>
    </row>
    <row r="8" spans="1:10" ht="18">
      <c r="A8" s="276"/>
      <c r="B8" s="282" t="str">
        <f>VLOOKUP(J6,'пр.взв.'!B6:H133,4,FALSE)</f>
        <v>РОССИЯ</v>
      </c>
      <c r="C8" s="282"/>
      <c r="D8" s="282"/>
      <c r="E8" s="282"/>
      <c r="F8" s="282"/>
      <c r="G8" s="282"/>
      <c r="H8" s="281"/>
      <c r="I8" s="71"/>
      <c r="J8" s="72"/>
    </row>
    <row r="9" spans="1:10" ht="9" customHeight="1" thickBot="1">
      <c r="A9" s="277"/>
      <c r="B9" s="283"/>
      <c r="C9" s="283"/>
      <c r="D9" s="283"/>
      <c r="E9" s="283"/>
      <c r="F9" s="283"/>
      <c r="G9" s="283"/>
      <c r="H9" s="28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285" t="s">
        <v>33</v>
      </c>
      <c r="B11" s="278" t="str">
        <f>VLOOKUP(J11,'пр.взв.'!B6:H133,2,FALSE)</f>
        <v>ТУНАКОВ Александр</v>
      </c>
      <c r="C11" s="278"/>
      <c r="D11" s="278"/>
      <c r="E11" s="278"/>
      <c r="F11" s="278"/>
      <c r="G11" s="278"/>
      <c r="H11" s="280" t="str">
        <f>VLOOKUP(J11,'пр.взв.'!B6:H133,3,FALSE)</f>
        <v>25.08.1994, мс</v>
      </c>
      <c r="I11" s="71"/>
      <c r="J11" s="72">
        <f>'пр.хода'!H14</f>
        <v>1</v>
      </c>
    </row>
    <row r="12" spans="1:10" ht="11.25" customHeight="1">
      <c r="A12" s="286"/>
      <c r="B12" s="279"/>
      <c r="C12" s="279"/>
      <c r="D12" s="279"/>
      <c r="E12" s="279"/>
      <c r="F12" s="279"/>
      <c r="G12" s="279"/>
      <c r="H12" s="281"/>
      <c r="I12" s="71"/>
      <c r="J12" s="72"/>
    </row>
    <row r="13" spans="1:10" ht="18">
      <c r="A13" s="286"/>
      <c r="B13" s="282" t="str">
        <f>VLOOKUP(J11,'пр.взв.'!B6:H133,4,FALSE)</f>
        <v>РОССИЯ</v>
      </c>
      <c r="C13" s="282"/>
      <c r="D13" s="282"/>
      <c r="E13" s="282"/>
      <c r="F13" s="282"/>
      <c r="G13" s="282"/>
      <c r="H13" s="281"/>
      <c r="I13" s="71"/>
      <c r="J13" s="72"/>
    </row>
    <row r="14" spans="1:10" ht="9" customHeight="1" thickBot="1">
      <c r="A14" s="287"/>
      <c r="B14" s="283"/>
      <c r="C14" s="283"/>
      <c r="D14" s="283"/>
      <c r="E14" s="283"/>
      <c r="F14" s="283"/>
      <c r="G14" s="283"/>
      <c r="H14" s="28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288" t="s">
        <v>34</v>
      </c>
      <c r="B16" s="278" t="str">
        <f>VLOOKUP(J16,'пр.взв.'!B6:H133,2,FALSE)</f>
        <v>РЫБАК Юрий</v>
      </c>
      <c r="C16" s="278"/>
      <c r="D16" s="278"/>
      <c r="E16" s="278"/>
      <c r="F16" s="278"/>
      <c r="G16" s="278"/>
      <c r="H16" s="280" t="str">
        <f>VLOOKUP(J16,'пр.взв.'!B6:H133,3,FALSE)</f>
        <v>06.03.1979, змс</v>
      </c>
      <c r="I16" s="71"/>
      <c r="J16" s="72">
        <f>'пр.хода'!E25</f>
        <v>5</v>
      </c>
    </row>
    <row r="17" spans="1:10" ht="10.5" customHeight="1">
      <c r="A17" s="289"/>
      <c r="B17" s="279"/>
      <c r="C17" s="279"/>
      <c r="D17" s="279"/>
      <c r="E17" s="279"/>
      <c r="F17" s="279"/>
      <c r="G17" s="279"/>
      <c r="H17" s="281"/>
      <c r="I17" s="71"/>
      <c r="J17" s="72"/>
    </row>
    <row r="18" spans="1:10" ht="18">
      <c r="A18" s="289"/>
      <c r="B18" s="282" t="str">
        <f>VLOOKUP(J16,'пр.взв.'!B6:H133,4,FALSE)</f>
        <v>БЕЛАРУСЬ</v>
      </c>
      <c r="C18" s="282"/>
      <c r="D18" s="282"/>
      <c r="E18" s="282"/>
      <c r="F18" s="282"/>
      <c r="G18" s="282"/>
      <c r="H18" s="281"/>
      <c r="I18" s="71"/>
      <c r="J18" s="72"/>
    </row>
    <row r="19" spans="1:10" ht="9" customHeight="1" thickBot="1">
      <c r="A19" s="290"/>
      <c r="B19" s="283"/>
      <c r="C19" s="283"/>
      <c r="D19" s="283"/>
      <c r="E19" s="283"/>
      <c r="F19" s="283"/>
      <c r="G19" s="283"/>
      <c r="H19" s="28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288" t="s">
        <v>34</v>
      </c>
      <c r="B21" s="278" t="str">
        <f>VLOOKUP(J21,'пр.взв.'!B6:H133,2,FALSE)</f>
        <v>ХОРПЯКОВ Олег</v>
      </c>
      <c r="C21" s="278"/>
      <c r="D21" s="278"/>
      <c r="E21" s="278"/>
      <c r="F21" s="278"/>
      <c r="G21" s="278"/>
      <c r="H21" s="280" t="str">
        <f>VLOOKUP(J21,'пр.взв.'!B7:H138,3,FALSE)</f>
        <v>28.02.1977, мсмк</v>
      </c>
      <c r="I21" s="71"/>
      <c r="J21" s="72">
        <f>'пр.хода'!Q25</f>
        <v>3</v>
      </c>
    </row>
    <row r="22" spans="1:10" ht="11.25" customHeight="1">
      <c r="A22" s="289"/>
      <c r="B22" s="279"/>
      <c r="C22" s="279"/>
      <c r="D22" s="279"/>
      <c r="E22" s="279"/>
      <c r="F22" s="279"/>
      <c r="G22" s="279"/>
      <c r="H22" s="281"/>
      <c r="I22" s="71"/>
      <c r="J22" s="72"/>
    </row>
    <row r="23" spans="1:9" ht="18">
      <c r="A23" s="289"/>
      <c r="B23" s="282" t="str">
        <f>VLOOKUP(J21,'пр.взв.'!B6:H133,4,FALSE)</f>
        <v>РОССИЯ</v>
      </c>
      <c r="C23" s="282"/>
      <c r="D23" s="282"/>
      <c r="E23" s="282"/>
      <c r="F23" s="282"/>
      <c r="G23" s="282"/>
      <c r="H23" s="281"/>
      <c r="I23" s="71"/>
    </row>
    <row r="24" spans="1:9" ht="9" customHeight="1" thickBot="1">
      <c r="A24" s="290"/>
      <c r="B24" s="283"/>
      <c r="C24" s="283"/>
      <c r="D24" s="283"/>
      <c r="E24" s="283"/>
      <c r="F24" s="283"/>
      <c r="G24" s="283"/>
      <c r="H24" s="284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75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291" t="str">
        <f>VLOOKUP(J28,'пр.взв.'!B7:H133,5,FALSE)</f>
        <v>Фунтиков ПВ, Сейтаблаев АВ</v>
      </c>
      <c r="B28" s="292"/>
      <c r="C28" s="292"/>
      <c r="D28" s="292"/>
      <c r="E28" s="292"/>
      <c r="F28" s="292"/>
      <c r="G28" s="292"/>
      <c r="H28" s="280"/>
      <c r="J28">
        <f>'пр.хода'!H9</f>
        <v>2</v>
      </c>
    </row>
    <row r="29" spans="1:8" ht="13.5" thickBot="1">
      <c r="A29" s="293"/>
      <c r="B29" s="283"/>
      <c r="C29" s="283"/>
      <c r="D29" s="283"/>
      <c r="E29" s="283"/>
      <c r="F29" s="283"/>
      <c r="G29" s="283"/>
      <c r="H29" s="284"/>
    </row>
    <row r="31" ht="2.25" customHeight="1"/>
    <row r="32" spans="1:8" ht="18">
      <c r="A32" s="71" t="s">
        <v>35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0.28125" style="0" customWidth="1"/>
    <col min="5" max="17" width="4.7109375" style="0" customWidth="1"/>
    <col min="18" max="18" width="16.140625" style="0" customWidth="1"/>
    <col min="19" max="19" width="9.8515625" style="0" customWidth="1"/>
    <col min="21" max="21" width="4.7109375" style="0" customWidth="1"/>
  </cols>
  <sheetData>
    <row r="1" spans="1:21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3:18" ht="26.25" customHeight="1" thickBot="1">
      <c r="C2" s="107" t="s">
        <v>26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 thickBot="1">
      <c r="A3" s="6"/>
      <c r="B3" s="6"/>
      <c r="C3" s="104" t="str">
        <f>'[2]реквизиты'!$A$2</f>
        <v>Международный турнир категории "А" на призы заслуженного мастера спорта России А.А.Аслаханова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69"/>
    </row>
    <row r="4" spans="1:18" ht="26.25" customHeight="1" thickBot="1">
      <c r="A4" s="41"/>
      <c r="B4" s="41"/>
      <c r="C4" s="299" t="str">
        <f>'[2]реквизиты'!$A$3</f>
        <v>19-22 ноября 2015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8:17" ht="27.75" customHeight="1" thickBot="1">
      <c r="H5" s="295" t="str">
        <f>HYPERLINK('пр.взв.'!D4)</f>
        <v>в.к.&gt;100 кг</v>
      </c>
      <c r="I5" s="296"/>
      <c r="J5" s="296"/>
      <c r="K5" s="296"/>
      <c r="L5" s="296"/>
      <c r="M5" s="296"/>
      <c r="N5" s="297"/>
      <c r="O5" s="306" t="s">
        <v>74</v>
      </c>
      <c r="P5" s="307"/>
      <c r="Q5" s="308"/>
    </row>
    <row r="6" spans="5:17" ht="15" customHeight="1">
      <c r="E6" s="83"/>
      <c r="F6" s="83"/>
      <c r="G6" s="83"/>
      <c r="H6" s="85"/>
      <c r="I6" s="86"/>
      <c r="J6" s="86"/>
      <c r="K6" s="86"/>
      <c r="L6" s="86"/>
      <c r="M6" s="86"/>
      <c r="N6" s="83"/>
      <c r="O6" s="83"/>
      <c r="P6" s="83"/>
      <c r="Q6" s="83"/>
    </row>
    <row r="7" spans="1:21" ht="18" customHeight="1" thickBot="1">
      <c r="A7" s="265" t="s">
        <v>0</v>
      </c>
      <c r="B7" s="265"/>
      <c r="E7" s="87"/>
      <c r="F7" s="87"/>
      <c r="G7" s="87"/>
      <c r="H7" s="87"/>
      <c r="I7" s="298" t="s">
        <v>18</v>
      </c>
      <c r="J7" s="298"/>
      <c r="K7" s="298"/>
      <c r="L7" s="298"/>
      <c r="M7" s="298"/>
      <c r="N7" s="87"/>
      <c r="O7" s="87"/>
      <c r="P7" s="87"/>
      <c r="Q7" s="89"/>
      <c r="R7" s="32"/>
      <c r="S7" s="23"/>
      <c r="T7" s="312" t="s">
        <v>1</v>
      </c>
      <c r="U7" s="312"/>
    </row>
    <row r="8" spans="1:21" ht="12.75" customHeight="1" thickBot="1">
      <c r="A8" s="262">
        <v>1</v>
      </c>
      <c r="B8" s="263" t="str">
        <f>VLOOKUP('пр.хода'!A8,'пр.взв.'!B7:C22,2,FALSE)</f>
        <v>ТУНАКОВ Александр</v>
      </c>
      <c r="C8" s="260" t="str">
        <f>VLOOKUP(A8,'пр.взв.'!B7:H22,3,FALSE)</f>
        <v>25.08.1994, мс</v>
      </c>
      <c r="D8" s="260" t="str">
        <f>VLOOKUP(A8,'пр.взв.'!B7:H22,4,FALSE)</f>
        <v>РОССИЯ</v>
      </c>
      <c r="E8" s="87"/>
      <c r="F8" s="87"/>
      <c r="G8" s="87"/>
      <c r="H8" s="87"/>
      <c r="I8" s="87" t="s">
        <v>29</v>
      </c>
      <c r="J8" s="87"/>
      <c r="K8" s="87"/>
      <c r="L8" s="87"/>
      <c r="M8" s="87"/>
      <c r="N8" s="87"/>
      <c r="O8" s="87"/>
      <c r="P8" s="87"/>
      <c r="Q8" s="87"/>
      <c r="R8" s="263" t="str">
        <f>VLOOKUP(U8,'пр.взв.'!B7:F22,2,FALSE)</f>
        <v>ШИРЯЕВ Максим</v>
      </c>
      <c r="S8" s="260" t="str">
        <f>VLOOKUP(U8,'пр.взв.'!B7:F22,3,FALSE)</f>
        <v>18.03.1988. мс</v>
      </c>
      <c r="T8" s="260" t="str">
        <f>VLOOKUP(U8,'пр.взв.'!B7:F22,4,FALSE)</f>
        <v>РОССИЯ</v>
      </c>
      <c r="U8" s="309">
        <v>2</v>
      </c>
    </row>
    <row r="9" spans="1:21" ht="12.75" customHeight="1">
      <c r="A9" s="257"/>
      <c r="B9" s="264"/>
      <c r="C9" s="261"/>
      <c r="D9" s="261"/>
      <c r="E9" s="90">
        <v>1</v>
      </c>
      <c r="F9" s="87"/>
      <c r="G9" s="91"/>
      <c r="H9" s="69">
        <v>2</v>
      </c>
      <c r="I9" s="316" t="str">
        <f>VLOOKUP(H9,'пр.взв.'!B7:F22,2,FALSE)</f>
        <v>ШИРЯЕВ Максим</v>
      </c>
      <c r="J9" s="317"/>
      <c r="K9" s="317"/>
      <c r="L9" s="317"/>
      <c r="M9" s="318"/>
      <c r="N9" s="87"/>
      <c r="O9" s="87"/>
      <c r="P9" s="87"/>
      <c r="Q9" s="90">
        <v>2</v>
      </c>
      <c r="R9" s="264"/>
      <c r="S9" s="261"/>
      <c r="T9" s="261"/>
      <c r="U9" s="310"/>
    </row>
    <row r="10" spans="1:21" ht="12.75" customHeight="1" thickBot="1">
      <c r="A10" s="248">
        <v>5</v>
      </c>
      <c r="B10" s="266" t="str">
        <f>VLOOKUP('пр.хода'!A10,'пр.взв.'!B9:C24,2,FALSE)</f>
        <v>РЫБАК Юрий</v>
      </c>
      <c r="C10" s="267" t="str">
        <f>VLOOKUP(A10,'пр.взв.'!B7:H22,3,FALSE)</f>
        <v>06.03.1979, змс</v>
      </c>
      <c r="D10" s="267" t="str">
        <f>VLOOKUP(A10,'пр.взв.'!B7:H22,4,FALSE)</f>
        <v>БЕЛАРУСЬ</v>
      </c>
      <c r="E10" s="333">
        <v>0.16666666666666666</v>
      </c>
      <c r="F10" s="93"/>
      <c r="G10" s="94"/>
      <c r="H10" s="88"/>
      <c r="I10" s="319"/>
      <c r="J10" s="320"/>
      <c r="K10" s="320"/>
      <c r="L10" s="320"/>
      <c r="M10" s="321"/>
      <c r="N10" s="87"/>
      <c r="O10" s="95"/>
      <c r="P10" s="93"/>
      <c r="Q10" s="92"/>
      <c r="R10" s="250">
        <f>VLOOKUP(U10,'пр.взв.'!B9:F24,2,FALSE)</f>
        <v>0</v>
      </c>
      <c r="S10" s="252">
        <f>VLOOKUP(U10,'пр.взв.'!B9:F24,3,FALSE)</f>
        <v>0</v>
      </c>
      <c r="T10" s="252">
        <f>VLOOKUP(U10,'пр.взв.'!B9:F24,4,FALSE)</f>
        <v>0</v>
      </c>
      <c r="U10" s="309">
        <v>6</v>
      </c>
    </row>
    <row r="11" spans="1:21" ht="12.75" customHeight="1" thickBot="1">
      <c r="A11" s="257"/>
      <c r="B11" s="264"/>
      <c r="C11" s="261"/>
      <c r="D11" s="261"/>
      <c r="E11" s="87"/>
      <c r="F11" s="88"/>
      <c r="G11" s="90">
        <v>1</v>
      </c>
      <c r="H11" s="96"/>
      <c r="I11" s="87"/>
      <c r="J11" s="322"/>
      <c r="K11" s="322"/>
      <c r="L11" s="322"/>
      <c r="M11" s="87"/>
      <c r="N11" s="88"/>
      <c r="O11" s="90">
        <v>2</v>
      </c>
      <c r="P11" s="88"/>
      <c r="Q11" s="87"/>
      <c r="R11" s="258"/>
      <c r="S11" s="259"/>
      <c r="T11" s="259"/>
      <c r="U11" s="310"/>
    </row>
    <row r="12" spans="1:21" ht="12.75" customHeight="1" thickBot="1">
      <c r="A12" s="262">
        <v>3</v>
      </c>
      <c r="B12" s="263" t="str">
        <f>VLOOKUP('пр.хода'!A12,'пр.взв.'!B11:C26,2,FALSE)</f>
        <v>ХОРПЯКОВ Олег</v>
      </c>
      <c r="C12" s="260" t="str">
        <f>VLOOKUP(A12,'пр.взв.'!B7:H22,3,FALSE)</f>
        <v>28.02.1977, мсмк</v>
      </c>
      <c r="D12" s="260" t="str">
        <f>VLOOKUP(A12,'пр.взв.'!B7:H22,4,FALSE)</f>
        <v>РОССИЯ</v>
      </c>
      <c r="E12" s="87"/>
      <c r="F12" s="88"/>
      <c r="G12" s="333">
        <v>0.16666666666666666</v>
      </c>
      <c r="H12" s="96"/>
      <c r="I12" s="87"/>
      <c r="J12" s="87"/>
      <c r="K12" s="87"/>
      <c r="L12" s="87"/>
      <c r="M12" s="87"/>
      <c r="N12" s="88"/>
      <c r="O12" s="333">
        <v>0.16666666666666666</v>
      </c>
      <c r="P12" s="88"/>
      <c r="Q12" s="87"/>
      <c r="R12" s="263" t="str">
        <f>VLOOKUP(U12,'пр.взв.'!B11:F26,2,FALSE)</f>
        <v>МИШЕВ Тимофей</v>
      </c>
      <c r="S12" s="260" t="str">
        <f>VLOOKUP(U12,'пр.взв.'!B11:F26,3,FALSE)</f>
        <v>16.07.1994, мс</v>
      </c>
      <c r="T12" s="260" t="str">
        <f>VLOOKUP(U12,'пр.взв.'!B11:F26,4,FALSE)</f>
        <v>РОССИЯ</v>
      </c>
      <c r="U12" s="311">
        <v>4</v>
      </c>
    </row>
    <row r="13" spans="1:21" ht="12.75" customHeight="1" thickBot="1">
      <c r="A13" s="257"/>
      <c r="B13" s="264"/>
      <c r="C13" s="261"/>
      <c r="D13" s="261"/>
      <c r="E13" s="90">
        <v>3</v>
      </c>
      <c r="F13" s="97"/>
      <c r="G13" s="94"/>
      <c r="H13" s="88"/>
      <c r="I13" s="87" t="s">
        <v>30</v>
      </c>
      <c r="J13" s="87"/>
      <c r="K13" s="87"/>
      <c r="L13" s="87"/>
      <c r="M13" s="87"/>
      <c r="N13" s="88"/>
      <c r="O13" s="95"/>
      <c r="P13" s="97"/>
      <c r="Q13" s="90">
        <v>4</v>
      </c>
      <c r="R13" s="264"/>
      <c r="S13" s="261"/>
      <c r="T13" s="261"/>
      <c r="U13" s="310"/>
    </row>
    <row r="14" spans="1:21" ht="12.75" customHeight="1" thickBot="1">
      <c r="A14" s="248">
        <v>7</v>
      </c>
      <c r="B14" s="250">
        <f>VLOOKUP('пр.хода'!A14,'пр.взв.'!B13:C28,2,FALSE)</f>
        <v>0</v>
      </c>
      <c r="C14" s="252">
        <f>VLOOKUP(A14,'пр.взв.'!B7:H22,3,FALSE)</f>
        <v>0</v>
      </c>
      <c r="D14" s="252">
        <f>VLOOKUP(A14,'пр.взв.'!B7:H22,4,FALSE)</f>
        <v>0</v>
      </c>
      <c r="E14" s="92"/>
      <c r="F14" s="87"/>
      <c r="G14" s="91"/>
      <c r="H14" s="69">
        <v>1</v>
      </c>
      <c r="I14" s="300" t="str">
        <f>VLOOKUP(H14,'пр.взв.'!B5:F27,2,FALSE)</f>
        <v>ТУНАКОВ Александр</v>
      </c>
      <c r="J14" s="301"/>
      <c r="K14" s="301"/>
      <c r="L14" s="301"/>
      <c r="M14" s="302"/>
      <c r="N14" s="87"/>
      <c r="O14" s="87"/>
      <c r="P14" s="87"/>
      <c r="Q14" s="92"/>
      <c r="R14" s="250">
        <f>VLOOKUP(U14,'пр.взв.'!B13:F28,2,FALSE)</f>
        <v>0</v>
      </c>
      <c r="S14" s="252">
        <f>VLOOKUP(U14,'пр.взв.'!B13:F28,3,FALSE)</f>
        <v>0</v>
      </c>
      <c r="T14" s="252">
        <f>VLOOKUP(U14,'пр.взв.'!B13:F28,4,FALSE)</f>
        <v>0</v>
      </c>
      <c r="U14" s="309">
        <v>8</v>
      </c>
    </row>
    <row r="15" spans="1:21" ht="12.75" customHeight="1" thickBot="1">
      <c r="A15" s="249"/>
      <c r="B15" s="251"/>
      <c r="C15" s="253"/>
      <c r="D15" s="253"/>
      <c r="E15" s="87"/>
      <c r="F15" s="87"/>
      <c r="G15" s="91"/>
      <c r="H15" s="88"/>
      <c r="I15" s="303"/>
      <c r="J15" s="304"/>
      <c r="K15" s="304"/>
      <c r="L15" s="304"/>
      <c r="M15" s="305"/>
      <c r="N15" s="87"/>
      <c r="O15" s="87"/>
      <c r="P15" s="87"/>
      <c r="Q15" s="87"/>
      <c r="R15" s="251"/>
      <c r="S15" s="253"/>
      <c r="T15" s="253"/>
      <c r="U15" s="315"/>
    </row>
    <row r="16" spans="1:21" ht="12.75" customHeight="1">
      <c r="A16" s="1"/>
      <c r="B16" s="1"/>
      <c r="C16" s="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23"/>
      <c r="S16" s="23"/>
      <c r="T16" s="23"/>
      <c r="U16" s="22"/>
    </row>
    <row r="17" spans="1:21" ht="12" customHeight="1">
      <c r="A17" s="31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4" t="s">
        <v>3</v>
      </c>
    </row>
    <row r="18" spans="1:21" ht="12.75" customHeight="1">
      <c r="A18" s="313"/>
      <c r="G18" s="294" t="s">
        <v>28</v>
      </c>
      <c r="H18" s="294"/>
      <c r="I18" s="294"/>
      <c r="J18" s="294"/>
      <c r="K18" s="294"/>
      <c r="L18" s="294"/>
      <c r="M18" s="294"/>
      <c r="N18" s="294"/>
      <c r="O18" s="294"/>
      <c r="R18" s="23"/>
      <c r="S18" s="23"/>
      <c r="T18" s="23"/>
      <c r="U18" s="31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334">
        <v>0</v>
      </c>
      <c r="B21" s="335" t="e">
        <f>VLOOKUP(A21,'пр.взв.'!B7:F22,2,FALSE)</f>
        <v>#N/A</v>
      </c>
      <c r="R21" s="347"/>
      <c r="S21" s="338" t="e">
        <f>VLOOKUP(U21,'пр.взв.'!B7:F22,2,FALSE)</f>
        <v>#N/A</v>
      </c>
      <c r="T21" s="339"/>
      <c r="U21" s="340">
        <v>0</v>
      </c>
    </row>
    <row r="22" spans="1:21" ht="12.75" customHeight="1">
      <c r="A22" s="334"/>
      <c r="B22" s="252"/>
      <c r="C22" s="39">
        <v>5</v>
      </c>
      <c r="D22" s="2"/>
      <c r="R22" s="348">
        <v>0</v>
      </c>
      <c r="S22" s="341"/>
      <c r="T22" s="342"/>
      <c r="U22" s="340"/>
    </row>
    <row r="23" spans="1:21" ht="12.75" customHeight="1">
      <c r="A23" s="334">
        <v>0</v>
      </c>
      <c r="B23" s="336" t="e">
        <f>VLOOKUP(A23,'пр.взв.'!B7:F22,2,FALSE)</f>
        <v>#N/A</v>
      </c>
      <c r="C23" s="38"/>
      <c r="D23" s="36"/>
      <c r="G23" t="s">
        <v>48</v>
      </c>
      <c r="N23" t="s">
        <v>48</v>
      </c>
      <c r="R23" s="349"/>
      <c r="S23" s="343" t="e">
        <f>VLOOKUP(U23,'пр.взв.'!B7:F22,2,FALSE)</f>
        <v>#N/A</v>
      </c>
      <c r="T23" s="344"/>
      <c r="U23" s="340">
        <v>0</v>
      </c>
    </row>
    <row r="24" spans="1:21" ht="13.5" thickBot="1">
      <c r="A24" s="334"/>
      <c r="B24" s="337"/>
      <c r="C24" s="3"/>
      <c r="D24" s="36"/>
      <c r="R24" s="350"/>
      <c r="S24" s="345"/>
      <c r="T24" s="346"/>
      <c r="U24" s="340"/>
    </row>
    <row r="25" spans="3:20" ht="12.75">
      <c r="C25" s="3"/>
      <c r="D25" s="36"/>
      <c r="E25" s="66">
        <v>5</v>
      </c>
      <c r="F25" s="324" t="str">
        <f>VLOOKUP(E25,'пр.взв.'!B7:D22,2,FALSE)</f>
        <v>РЫБАК Юрий</v>
      </c>
      <c r="G25" s="324"/>
      <c r="H25" s="324"/>
      <c r="I25" s="325"/>
      <c r="M25" s="323" t="str">
        <f>VLOOKUP(Q25,'пр.взв.'!B7:C22,2,FALSE)</f>
        <v>ХОРПЯКОВ Олег</v>
      </c>
      <c r="N25" s="324"/>
      <c r="O25" s="324"/>
      <c r="P25" s="325"/>
      <c r="Q25" s="67">
        <v>3</v>
      </c>
      <c r="R25" s="350"/>
      <c r="S25" s="351"/>
      <c r="T25" s="351"/>
    </row>
    <row r="26" spans="1:20" ht="13.5" thickBot="1">
      <c r="A26" s="27"/>
      <c r="C26" s="3"/>
      <c r="D26" s="36"/>
      <c r="F26" s="326"/>
      <c r="G26" s="327"/>
      <c r="H26" s="327"/>
      <c r="I26" s="328"/>
      <c r="J26" s="53"/>
      <c r="K26" s="53"/>
      <c r="L26" s="53"/>
      <c r="M26" s="326"/>
      <c r="N26" s="327"/>
      <c r="O26" s="327"/>
      <c r="P26" s="328"/>
      <c r="Q26" s="65"/>
      <c r="R26" s="352"/>
      <c r="S26" s="351"/>
      <c r="T26" s="351"/>
    </row>
    <row r="27" spans="1:20" ht="12.75">
      <c r="A27" s="34"/>
      <c r="B27">
        <v>4</v>
      </c>
      <c r="C27" s="329" t="str">
        <f>VLOOKUP(B27,'пр.взв.'!B7:F22,2,FALSE)</f>
        <v>МИШЕВ Тимофей</v>
      </c>
      <c r="D27" s="330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353" t="e">
        <f>VLOOKUP(S27,'пр.взв.'!B7:F22,2,FALSE)</f>
        <v>#N/A</v>
      </c>
      <c r="S27" s="354">
        <v>0</v>
      </c>
      <c r="T27" s="351"/>
    </row>
    <row r="28" spans="1:20" ht="13.5" thickBot="1">
      <c r="A28" s="3"/>
      <c r="C28" s="331"/>
      <c r="D28" s="332"/>
      <c r="F28" s="3"/>
      <c r="G28" s="3"/>
      <c r="H28" s="3"/>
      <c r="I28" s="3"/>
      <c r="R28" s="251"/>
      <c r="S28" s="351"/>
      <c r="T28" s="351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2015-10-20T16:00:43Z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