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<sst xmlns="http://schemas.openxmlformats.org/spreadsheetml/2006/main" count="350" uniqueCount="148">
  <si>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</si>
  <si>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</si>
  <si>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</si>
  <si>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</si>
  <si>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</si>
  <si>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</si>
  <si>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</si>
  <si>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</si>
  <si>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</si>
  <si>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</si>
  <si>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</si>
  <si>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</si>
  <si>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</si>
  <si>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</si>
  <si>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</si>
  <si>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</si>
  <si>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</si>
  <si>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</si>
  <si>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</si>
  <si>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</si>
  <si>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</si>
  <si>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</si>
  <si>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</si>
  <si>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</si>
  <si>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</si>
  <si>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</si>
  <si>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</si>
  <si>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</si>
  <si>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</si>
  <si>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</si>
  <si>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</si>
  <si>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</si>
  <si>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</si>
  <si>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</si>
  <si>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</si>
  <si>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</si>
  <si>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</si>
  <si>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</si>
  <si>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</si>
  <si>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</si>
  <si>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</si>
  <si>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</si>
  <si>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</si>
  <si>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</si>
  <si>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</si>
  <si>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</si>
  <si>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</si>
  <si>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</si>
  <si>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</si>
  <si>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</si>
  <si>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</si>
  <si>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</si>
  <si>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</si>
  <si>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</si>
  <si>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</si>
  <si>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</si>
  <si>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</si>
  <si>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</si>
  <si>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</si>
  <si>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</si>
  <si>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</si>
  <si>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</si>
  <si>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</si>
  <si>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</si>
  <si>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</si>
  <si>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</si>
  <si>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</si>
  <si>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</si>
  <si>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</si>
  <si>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</si>
  <si>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</si>
  <si>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</si>
  <si>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</si>
  <si>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ВИКТОРОВ Максим Сергеевич</t>
  </si>
  <si>
    <t>16.12.98 1р</t>
  </si>
  <si>
    <t>Москва</t>
  </si>
  <si>
    <t>г. Мсква СКЕ</t>
  </si>
  <si>
    <t>Мусаев АС Репин ЕБ</t>
  </si>
  <si>
    <t>АБДУЛЛАЕВ Тахир Хикмет оглы</t>
  </si>
  <si>
    <t>02.02.97 мс</t>
  </si>
  <si>
    <t>г. Москва, Самбо-70</t>
  </si>
  <si>
    <t xml:space="preserve"> Елесин НА</t>
  </si>
  <si>
    <t>МЕДОВ Дамир Александрович</t>
  </si>
  <si>
    <t>17.06.96 кмс</t>
  </si>
  <si>
    <t>г. Москва, АСПЕ</t>
  </si>
  <si>
    <t>Попов ДВ</t>
  </si>
  <si>
    <t>Насыров ЕГ</t>
  </si>
  <si>
    <t>СУЛЕЙМАНОВ Рамазан Саидович</t>
  </si>
  <si>
    <t>01.08.96 кмс</t>
  </si>
  <si>
    <t xml:space="preserve">ПФО </t>
  </si>
  <si>
    <t>р. Мордовия г. Саранск</t>
  </si>
  <si>
    <t>Гурьев ГВ Кокурин ВА</t>
  </si>
  <si>
    <t>СКФО</t>
  </si>
  <si>
    <t>р. Дагестан, г. Махачкала, Пр</t>
  </si>
  <si>
    <t>Магомедов МА</t>
  </si>
  <si>
    <t>АЮБОВ Рустам Абдулбасирович</t>
  </si>
  <si>
    <t>28.06.96 кмс</t>
  </si>
  <si>
    <t>Гасанханов ЗМ Гасанханов Р</t>
  </si>
  <si>
    <t>АФАСИЖЕВ Аслан Мухарбиевич</t>
  </si>
  <si>
    <t>28.03.96 кмс</t>
  </si>
  <si>
    <t>р. Кабардино-Балкария</t>
  </si>
  <si>
    <t>МАКСУТОВ Руслан Рифатович</t>
  </si>
  <si>
    <t>15.12.96 кмс</t>
  </si>
  <si>
    <t>СПб</t>
  </si>
  <si>
    <t>МВАА</t>
  </si>
  <si>
    <t>Давиденко ИА Горохов АВ</t>
  </si>
  <si>
    <t>ДЕМЕНТЬЕВ Владислав Алексеевич</t>
  </si>
  <si>
    <t>14.08.96 мс</t>
  </si>
  <si>
    <t>ДИНАМО</t>
  </si>
  <si>
    <t>08.04.96 кмс</t>
  </si>
  <si>
    <t>ЮФО</t>
  </si>
  <si>
    <t>Овчаренко АА Глущенко МЮ</t>
  </si>
  <si>
    <t>ВЕДЕРНИКОВ Максим Евгеньевис</t>
  </si>
  <si>
    <t>Пермский край, г.Орда</t>
  </si>
  <si>
    <t>Спирин АВ</t>
  </si>
  <si>
    <t>в.к. 90  кг.</t>
  </si>
  <si>
    <t>Ростовская обл.,              г. Гуково, МО</t>
  </si>
  <si>
    <t>ЦФО</t>
  </si>
  <si>
    <t>Московская обл., г. Богородское</t>
  </si>
  <si>
    <t>Бондаренко АП</t>
  </si>
  <si>
    <t>РЯБУШКА Константин Юрьевич</t>
  </si>
  <si>
    <t>РОМАНОВ Никита Романович</t>
  </si>
  <si>
    <t>18.04.1996 кмс</t>
  </si>
  <si>
    <t>АРКАНИА Дата Мерабиевич</t>
  </si>
  <si>
    <t>16.07.98 кмс</t>
  </si>
  <si>
    <t>РАГИМЛИ Махмуд Эльдар оглы</t>
  </si>
  <si>
    <t>11.04.97 кмс</t>
  </si>
  <si>
    <t>Ганчук ЮЕ Елесин НА</t>
  </si>
  <si>
    <t>КОНУРКИН Александр Дмитриевич</t>
  </si>
  <si>
    <t>31.03.98 кмс</t>
  </si>
  <si>
    <t>Зиняков ВА Елесин НА</t>
  </si>
  <si>
    <t>ГНИЗДИЦКИЙ Иван Анатольевич</t>
  </si>
  <si>
    <t>10.05.96 1р</t>
  </si>
  <si>
    <t>Белгородская обл., Старый Оскол</t>
  </si>
  <si>
    <t>Воронов ВМ Макаров АС Волошко АИ</t>
  </si>
  <si>
    <t>св</t>
  </si>
  <si>
    <t>Костин АВ Алимов МГ</t>
  </si>
  <si>
    <t>4:0</t>
  </si>
  <si>
    <t>3:0</t>
  </si>
  <si>
    <t>3:1</t>
  </si>
  <si>
    <t xml:space="preserve"> Ошхунов Б Пченашев  М</t>
  </si>
  <si>
    <t>9-11</t>
  </si>
  <si>
    <t>12-15</t>
  </si>
  <si>
    <t>15 участников</t>
  </si>
  <si>
    <t>ТЕМИРХАНОВ Темирхан Гаджиевич</t>
  </si>
  <si>
    <t>24.12.97 кмс</t>
  </si>
  <si>
    <t>ГЛУШЕНКОВ Алексей Олегович</t>
  </si>
  <si>
    <t>10.06.96 КМС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</si>
</sst>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1" fillId="0" borderId="30" xfId="0" applyFont="1" applyBorder="1" applyAlignment="1" applyProtection="1">
      <alignment horizontal="center"/>
      <protection hidden="1" locked="0"/>
    </xf>
    <xf numFmtId="0" fontId="71" fillId="0" borderId="28" xfId="0" applyNumberFormat="1" applyFont="1" applyFill="1" applyBorder="1" applyAlignment="1" applyProtection="1">
      <alignment horizontal="center"/>
      <protection hidden="1" locked="0"/>
    </xf>
    <xf numFmtId="0" fontId="71" fillId="33" borderId="28" xfId="0" applyNumberFormat="1" applyFont="1" applyFill="1" applyBorder="1" applyAlignment="1" applyProtection="1">
      <alignment horizontal="center"/>
      <protection hidden="1" locked="0"/>
    </xf>
    <xf numFmtId="0" fontId="71" fillId="0" borderId="29" xfId="0" applyFont="1" applyBorder="1" applyAlignment="1" applyProtection="1">
      <alignment horizontal="center"/>
      <protection hidden="1" locked="0"/>
    </xf>
    <xf numFmtId="0" fontId="7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1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left" vertical="center" wrapText="1"/>
    </xf>
    <xf numFmtId="0" fontId="6" fillId="33" borderId="38" xfId="0" applyNumberFormat="1" applyFont="1" applyFill="1" applyBorder="1" applyAlignment="1">
      <alignment horizontal="left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74" fillId="0" borderId="37" xfId="0" applyFont="1" applyFill="1" applyBorder="1" applyAlignment="1">
      <alignment horizontal="left" vertical="center" wrapText="1"/>
    </xf>
    <xf numFmtId="0" fontId="74" fillId="0" borderId="38" xfId="0" applyFont="1" applyFill="1" applyBorder="1" applyAlignment="1">
      <alignment horizontal="left" vertical="center" wrapText="1"/>
    </xf>
    <xf numFmtId="0" fontId="75" fillId="33" borderId="3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76" fillId="0" borderId="37" xfId="0" applyFont="1" applyFill="1" applyBorder="1" applyAlignment="1">
      <alignment horizontal="left" vertical="center" wrapText="1"/>
    </xf>
    <xf numFmtId="0" fontId="76" fillId="0" borderId="38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5" fillId="33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41" xfId="42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6" fillId="0" borderId="44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45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46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15" fillId="0" borderId="47" xfId="0" applyNumberFormat="1" applyFont="1" applyBorder="1" applyAlignment="1" applyProtection="1">
      <alignment horizontal="center" vertical="center" wrapText="1"/>
      <protection locked="0"/>
    </xf>
    <xf numFmtId="0" fontId="15" fillId="0" borderId="48" xfId="0" applyNumberFormat="1" applyFont="1" applyBorder="1" applyAlignment="1" applyProtection="1">
      <alignment horizontal="center" vertical="center" wrapText="1"/>
      <protection locked="0"/>
    </xf>
    <xf numFmtId="0" fontId="15" fillId="0" borderId="49" xfId="0" applyNumberFormat="1" applyFont="1" applyBorder="1" applyAlignment="1" applyProtection="1">
      <alignment horizontal="center" vertical="center" wrapText="1"/>
      <protection locked="0"/>
    </xf>
    <xf numFmtId="0" fontId="15" fillId="0" borderId="50" xfId="0" applyNumberFormat="1" applyFont="1" applyBorder="1" applyAlignment="1" applyProtection="1">
      <alignment horizontal="center" vertical="center" wrapText="1"/>
      <protection locked="0"/>
    </xf>
    <xf numFmtId="0" fontId="15" fillId="0" borderId="51" xfId="0" applyNumberFormat="1" applyFont="1" applyBorder="1" applyAlignment="1" applyProtection="1">
      <alignment horizontal="center" vertical="center" wrapText="1"/>
      <protection locked="0"/>
    </xf>
    <xf numFmtId="0" fontId="15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14" fillId="0" borderId="54" xfId="0" applyNumberFormat="1" applyFont="1" applyBorder="1" applyAlignment="1" applyProtection="1">
      <alignment horizontal="center" vertical="center" wrapText="1"/>
      <protection locked="0"/>
    </xf>
    <xf numFmtId="0" fontId="14" fillId="0" borderId="55" xfId="0" applyNumberFormat="1" applyFont="1" applyBorder="1" applyAlignment="1" applyProtection="1">
      <alignment horizontal="center" vertical="center" wrapText="1"/>
      <protection locked="0"/>
    </xf>
    <xf numFmtId="0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4" fillId="0" borderId="57" xfId="0" applyNumberFormat="1" applyFont="1" applyBorder="1" applyAlignment="1" applyProtection="1">
      <alignment horizontal="center" vertical="center" wrapText="1"/>
      <protection locked="0"/>
    </xf>
    <xf numFmtId="0" fontId="14" fillId="0" borderId="58" xfId="0" applyNumberFormat="1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6" fillId="0" borderId="60" xfId="42" applyFont="1" applyBorder="1" applyAlignment="1" applyProtection="1">
      <alignment horizontal="left" vertical="center" wrapText="1"/>
      <protection locked="0"/>
    </xf>
    <xf numFmtId="0" fontId="76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76" fillId="0" borderId="30" xfId="42" applyFont="1" applyBorder="1" applyAlignment="1" applyProtection="1">
      <alignment horizontal="left" vertical="center" wrapText="1"/>
      <protection locked="0"/>
    </xf>
    <xf numFmtId="0" fontId="76" fillId="0" borderId="53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5" fillId="34" borderId="61" xfId="42" applyFont="1" applyFill="1" applyBorder="1" applyAlignment="1" applyProtection="1">
      <alignment horizontal="center" vertical="center"/>
      <protection locked="0"/>
    </xf>
    <xf numFmtId="0" fontId="5" fillId="34" borderId="62" xfId="42" applyFont="1" applyFill="1" applyBorder="1" applyAlignment="1" applyProtection="1">
      <alignment horizontal="center" vertical="center"/>
      <protection locked="0"/>
    </xf>
    <xf numFmtId="0" fontId="5" fillId="34" borderId="6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61" xfId="42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42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NumberFormat="1" applyFont="1" applyBorder="1" applyAlignment="1" applyProtection="1">
      <alignment horizontal="center" vertical="center" wrapText="1"/>
      <protection locked="0"/>
    </xf>
    <xf numFmtId="0" fontId="9" fillId="0" borderId="69" xfId="0" applyNumberFormat="1" applyFont="1" applyBorder="1" applyAlignment="1" applyProtection="1">
      <alignment horizontal="center" vertical="center" wrapText="1"/>
      <protection locked="0"/>
    </xf>
    <xf numFmtId="0" fontId="9" fillId="0" borderId="70" xfId="0" applyNumberFormat="1" applyFont="1" applyBorder="1" applyAlignment="1" applyProtection="1">
      <alignment horizontal="center" vertical="center" wrapText="1"/>
      <protection locked="0"/>
    </xf>
    <xf numFmtId="0" fontId="9" fillId="0" borderId="71" xfId="0" applyNumberFormat="1" applyFont="1" applyBorder="1" applyAlignment="1" applyProtection="1">
      <alignment horizontal="center" vertical="center" wrapText="1"/>
      <protection locked="0"/>
    </xf>
    <xf numFmtId="0" fontId="9" fillId="0" borderId="72" xfId="0" applyNumberFormat="1" applyFont="1" applyBorder="1" applyAlignment="1" applyProtection="1">
      <alignment horizontal="center" vertical="center" wrapText="1"/>
      <protection locked="0"/>
    </xf>
    <xf numFmtId="0" fontId="9" fillId="0" borderId="7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0" fillId="0" borderId="77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80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80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80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49" fontId="23" fillId="0" borderId="8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76" xfId="0" applyNumberFormat="1" applyFont="1" applyBorder="1" applyAlignment="1">
      <alignment horizontal="center" vertical="center" wrapText="1"/>
    </xf>
    <xf numFmtId="0" fontId="25" fillId="0" borderId="78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9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34" borderId="61" xfId="42" applyFont="1" applyFill="1" applyBorder="1" applyAlignment="1" applyProtection="1">
      <alignment horizontal="center" vertical="center" wrapText="1"/>
      <protection/>
    </xf>
    <xf numFmtId="0" fontId="12" fillId="34" borderId="62" xfId="42" applyFont="1" applyFill="1" applyBorder="1" applyAlignment="1" applyProtection="1">
      <alignment horizontal="center" vertical="center" wrapText="1"/>
      <protection/>
    </xf>
    <xf numFmtId="0" fontId="12" fillId="34" borderId="6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4" xfId="0" applyFont="1" applyFill="1" applyBorder="1" applyAlignment="1" applyProtection="1">
      <alignment horizontal="center" vertical="center"/>
      <protection hidden="1" locked="0"/>
    </xf>
    <xf numFmtId="0" fontId="2" fillId="38" borderId="95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61" xfId="42" applyFont="1" applyFill="1" applyBorder="1" applyAlignment="1" applyProtection="1">
      <alignment horizontal="center" vertical="center"/>
      <protection/>
    </xf>
    <xf numFmtId="0" fontId="19" fillId="37" borderId="62" xfId="42" applyFont="1" applyFill="1" applyBorder="1" applyAlignment="1" applyProtection="1">
      <alignment horizontal="center" vertical="center"/>
      <protection/>
    </xf>
    <xf numFmtId="0" fontId="19" fillId="37" borderId="63" xfId="42" applyFont="1" applyFill="1" applyBorder="1" applyAlignment="1" applyProtection="1">
      <alignment horizontal="center" vertical="center"/>
      <protection/>
    </xf>
    <xf numFmtId="0" fontId="20" fillId="36" borderId="43" xfId="0" applyFont="1" applyFill="1" applyBorder="1" applyAlignment="1">
      <alignment horizontal="center" vertical="center"/>
    </xf>
    <xf numFmtId="0" fontId="20" fillId="36" borderId="89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 vertical="center"/>
    </xf>
    <xf numFmtId="0" fontId="20" fillId="39" borderId="89" xfId="0" applyFont="1" applyFill="1" applyBorder="1" applyAlignment="1">
      <alignment horizontal="center" vertical="center"/>
    </xf>
    <xf numFmtId="0" fontId="20" fillId="39" borderId="42" xfId="0" applyFont="1" applyFill="1" applyBorder="1" applyAlignment="1">
      <alignment horizontal="center" vertical="center"/>
    </xf>
    <xf numFmtId="0" fontId="20" fillId="37" borderId="43" xfId="0" applyFont="1" applyFill="1" applyBorder="1" applyAlignment="1">
      <alignment horizontal="center" vertical="center"/>
    </xf>
    <xf numFmtId="0" fontId="20" fillId="37" borderId="89" xfId="0" applyFont="1" applyFill="1" applyBorder="1" applyAlignment="1">
      <alignment horizontal="center" vertical="center"/>
    </xf>
    <xf numFmtId="0" fontId="20" fillId="37" borderId="42" xfId="0" applyFont="1" applyFill="1" applyBorder="1" applyAlignment="1">
      <alignment horizontal="center" vertical="center"/>
    </xf>
    <xf numFmtId="0" fontId="6" fillId="0" borderId="76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left" vertical="center" wrapText="1"/>
    </xf>
    <xf numFmtId="0" fontId="6" fillId="0" borderId="78" xfId="0" applyNumberFormat="1" applyFont="1" applyBorder="1" applyAlignment="1">
      <alignment horizontal="left" vertical="center" wrapText="1"/>
    </xf>
    <xf numFmtId="0" fontId="76" fillId="0" borderId="75" xfId="0" applyNumberFormat="1" applyFont="1" applyBorder="1" applyAlignment="1">
      <alignment horizontal="center" vertical="center" wrapText="1"/>
    </xf>
    <xf numFmtId="0" fontId="76" fillId="0" borderId="37" xfId="0" applyNumberFormat="1" applyFont="1" applyBorder="1" applyAlignment="1">
      <alignment horizontal="center" vertical="center" wrapText="1"/>
    </xf>
    <xf numFmtId="0" fontId="76" fillId="0" borderId="38" xfId="0" applyNumberFormat="1" applyFont="1" applyBorder="1" applyAlignment="1">
      <alignment horizontal="center" vertical="center" wrapText="1"/>
    </xf>
    <xf numFmtId="0" fontId="76" fillId="0" borderId="24" xfId="0" applyNumberFormat="1" applyFont="1" applyBorder="1" applyAlignment="1">
      <alignment horizontal="center" vertical="center" wrapText="1"/>
    </xf>
    <xf numFmtId="0" fontId="76" fillId="0" borderId="26" xfId="42" applyFont="1" applyBorder="1" applyAlignment="1" applyProtection="1">
      <alignment horizontal="center" vertical="center" wrapText="1"/>
      <protection locked="0"/>
    </xf>
    <xf numFmtId="0" fontId="76" fillId="0" borderId="29" xfId="0" applyFont="1" applyBorder="1" applyAlignment="1" applyProtection="1">
      <alignment horizontal="center" vertical="center" wrapText="1"/>
      <protection locked="0"/>
    </xf>
    <xf numFmtId="0" fontId="76" fillId="0" borderId="43" xfId="42" applyFont="1" applyBorder="1" applyAlignment="1" applyProtection="1">
      <alignment horizontal="center" vertical="center" wrapText="1"/>
      <protection locked="0"/>
    </xf>
    <xf numFmtId="0" fontId="76" fillId="0" borderId="44" xfId="42" applyFont="1" applyBorder="1" applyAlignment="1" applyProtection="1">
      <alignment horizontal="center" vertical="center" wrapText="1"/>
      <protection locked="0"/>
    </xf>
    <xf numFmtId="0" fontId="76" fillId="0" borderId="20" xfId="42" applyFont="1" applyBorder="1" applyAlignment="1" applyProtection="1">
      <alignment horizontal="center" vertical="center" wrapText="1"/>
      <protection locked="0"/>
    </xf>
    <xf numFmtId="0" fontId="76" fillId="0" borderId="45" xfId="42" applyFont="1" applyBorder="1" applyAlignment="1" applyProtection="1">
      <alignment horizontal="center" vertical="center" wrapText="1"/>
      <protection locked="0"/>
    </xf>
    <xf numFmtId="0" fontId="76" fillId="0" borderId="10" xfId="42" applyFont="1" applyBorder="1" applyAlignment="1" applyProtection="1">
      <alignment horizontal="center" vertical="center" wrapText="1"/>
      <protection locked="0"/>
    </xf>
    <xf numFmtId="0" fontId="76" fillId="0" borderId="46" xfId="42" applyFont="1" applyBorder="1" applyAlignment="1" applyProtection="1">
      <alignment horizontal="center" vertical="center" wrapText="1"/>
      <protection locked="0"/>
    </xf>
    <xf numFmtId="0" fontId="6" fillId="0" borderId="79" xfId="42" applyFont="1" applyFill="1" applyBorder="1" applyAlignment="1" applyProtection="1">
      <alignment horizontal="center" vertical="center" wrapText="1"/>
      <protection/>
    </xf>
    <xf numFmtId="0" fontId="6" fillId="0" borderId="75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24" xfId="42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0</xdr:row>
      <xdr:rowOff>171450</xdr:rowOff>
    </xdr:from>
    <xdr:to>
      <xdr:col>20</xdr:col>
      <xdr:colOff>276225</xdr:colOff>
      <xdr:row>2</xdr:row>
      <xdr:rowOff>247650</xdr:rowOff>
    </xdr:to>
    <xdr:pic>
      <xdr:nvPicPr>
        <xdr:cNvPr id="3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714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1</xdr:col>
      <xdr:colOff>457200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9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66675</xdr:rowOff>
    </xdr:from>
    <xdr:to>
      <xdr:col>18</xdr:col>
      <xdr:colOff>95250</xdr:colOff>
      <xdr:row>2</xdr:row>
      <xdr:rowOff>66675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66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38100</xdr:rowOff>
    </xdr:to>
    <xdr:pic>
      <xdr:nvPicPr>
        <xdr:cNvPr id="3" name="Рисунок 4" descr="Файл:Герб города Кстов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71" t="s">
        <v>26</v>
      </c>
      <c r="B1" s="271"/>
      <c r="C1" s="271"/>
      <c r="D1" s="271"/>
      <c r="E1" s="271"/>
      <c r="F1" s="271"/>
      <c r="G1" s="271"/>
      <c r="H1" s="271"/>
    </row>
    <row r="2" spans="1:16" ht="29.25" customHeight="1">
      <c r="A2" s="270" t="str">
        <f>HYPERLINK('[1]реквизиты'!$A$2)</f>
        <v>Первенство России по БОЕВОМУ САМБО среди юниоров 1996-1997г.р .</v>
      </c>
      <c r="B2" s="270"/>
      <c r="C2" s="270"/>
      <c r="D2" s="270"/>
      <c r="E2" s="270"/>
      <c r="F2" s="270"/>
      <c r="G2" s="270"/>
      <c r="H2" s="270"/>
      <c r="I2" s="208"/>
      <c r="J2" s="208"/>
      <c r="K2" s="208"/>
      <c r="L2" s="208"/>
      <c r="M2" s="208"/>
      <c r="N2" s="208"/>
      <c r="O2" s="208"/>
      <c r="P2" s="208"/>
    </row>
    <row r="3" spans="1:7" ht="12.75" customHeight="1">
      <c r="A3" s="254" t="str">
        <f>HYPERLINK('[1]реквизиты'!$A$3)</f>
        <v>12-15 октября 2016.                                                         г.Кстово</v>
      </c>
      <c r="B3" s="254"/>
      <c r="C3" s="254"/>
      <c r="D3" s="254"/>
      <c r="E3" s="254"/>
      <c r="F3" s="254"/>
      <c r="G3" s="254"/>
    </row>
    <row r="4" spans="4:5" ht="12.75" customHeight="1">
      <c r="D4" s="252" t="s">
        <v>115</v>
      </c>
      <c r="E4" s="253"/>
    </row>
    <row r="5" spans="1:8" ht="12.75" customHeight="1">
      <c r="A5" s="232" t="s">
        <v>9</v>
      </c>
      <c r="B5" s="234" t="s">
        <v>4</v>
      </c>
      <c r="C5" s="232" t="s">
        <v>5</v>
      </c>
      <c r="D5" s="232" t="s">
        <v>6</v>
      </c>
      <c r="E5" s="259" t="s">
        <v>7</v>
      </c>
      <c r="F5" s="260"/>
      <c r="G5" s="232" t="s">
        <v>10</v>
      </c>
      <c r="H5" s="232" t="s">
        <v>8</v>
      </c>
    </row>
    <row r="6" spans="1:8" ht="12.75">
      <c r="A6" s="233"/>
      <c r="B6" s="235"/>
      <c r="C6" s="233"/>
      <c r="D6" s="233"/>
      <c r="E6" s="261"/>
      <c r="F6" s="262"/>
      <c r="G6" s="233"/>
      <c r="H6" s="233"/>
    </row>
    <row r="7" spans="1:8" ht="12.75" customHeight="1">
      <c r="A7" s="210">
        <v>1</v>
      </c>
      <c r="B7" s="211">
        <v>1</v>
      </c>
      <c r="C7" s="236" t="s">
        <v>98</v>
      </c>
      <c r="D7" s="238" t="s">
        <v>99</v>
      </c>
      <c r="E7" s="212" t="s">
        <v>92</v>
      </c>
      <c r="F7" s="238" t="s">
        <v>100</v>
      </c>
      <c r="G7" s="263"/>
      <c r="H7" s="238" t="s">
        <v>140</v>
      </c>
    </row>
    <row r="8" spans="1:8" ht="12.75" customHeight="1">
      <c r="A8" s="210"/>
      <c r="B8" s="211"/>
      <c r="C8" s="237"/>
      <c r="D8" s="239"/>
      <c r="E8" s="212"/>
      <c r="F8" s="239"/>
      <c r="G8" s="264"/>
      <c r="H8" s="239"/>
    </row>
    <row r="9" spans="1:8" ht="12.75" customHeight="1">
      <c r="A9" s="210">
        <v>2</v>
      </c>
      <c r="B9" s="211">
        <v>2</v>
      </c>
      <c r="C9" s="240" t="s">
        <v>95</v>
      </c>
      <c r="D9" s="240" t="s">
        <v>96</v>
      </c>
      <c r="E9" s="265" t="s">
        <v>92</v>
      </c>
      <c r="F9" s="240" t="s">
        <v>93</v>
      </c>
      <c r="G9" s="266"/>
      <c r="H9" s="240" t="s">
        <v>97</v>
      </c>
    </row>
    <row r="10" spans="1:8" ht="15" customHeight="1">
      <c r="A10" s="210"/>
      <c r="B10" s="211"/>
      <c r="C10" s="241"/>
      <c r="D10" s="241"/>
      <c r="E10" s="265"/>
      <c r="F10" s="241"/>
      <c r="G10" s="267"/>
      <c r="H10" s="241"/>
    </row>
    <row r="11" spans="1:8" ht="12.75" customHeight="1">
      <c r="A11" s="210">
        <v>3</v>
      </c>
      <c r="B11" s="211">
        <v>3</v>
      </c>
      <c r="C11" s="218" t="s">
        <v>146</v>
      </c>
      <c r="D11" s="220" t="s">
        <v>147</v>
      </c>
      <c r="E11" s="231" t="s">
        <v>117</v>
      </c>
      <c r="F11" s="216" t="s">
        <v>118</v>
      </c>
      <c r="G11" s="224"/>
      <c r="H11" s="216" t="s">
        <v>119</v>
      </c>
    </row>
    <row r="12" spans="1:8" ht="15" customHeight="1">
      <c r="A12" s="210"/>
      <c r="B12" s="211"/>
      <c r="C12" s="219"/>
      <c r="D12" s="221"/>
      <c r="E12" s="231"/>
      <c r="F12" s="217"/>
      <c r="G12" s="225"/>
      <c r="H12" s="217"/>
    </row>
    <row r="13" spans="1:8" ht="15" customHeight="1">
      <c r="A13" s="210">
        <v>4</v>
      </c>
      <c r="B13" s="211">
        <v>4</v>
      </c>
      <c r="C13" s="216" t="s">
        <v>125</v>
      </c>
      <c r="D13" s="216" t="s">
        <v>126</v>
      </c>
      <c r="E13" s="209" t="s">
        <v>75</v>
      </c>
      <c r="F13" s="216" t="s">
        <v>80</v>
      </c>
      <c r="G13" s="216"/>
      <c r="H13" s="216" t="s">
        <v>127</v>
      </c>
    </row>
    <row r="14" spans="1:8" ht="15.75" customHeight="1">
      <c r="A14" s="210"/>
      <c r="B14" s="211"/>
      <c r="C14" s="217"/>
      <c r="D14" s="217"/>
      <c r="E14" s="209"/>
      <c r="F14" s="217"/>
      <c r="G14" s="217"/>
      <c r="H14" s="217"/>
    </row>
    <row r="15" spans="1:8" ht="12.75" customHeight="1">
      <c r="A15" s="210">
        <v>5</v>
      </c>
      <c r="B15" s="211">
        <v>5</v>
      </c>
      <c r="C15" s="216" t="s">
        <v>73</v>
      </c>
      <c r="D15" s="232" t="s">
        <v>74</v>
      </c>
      <c r="E15" s="242" t="s">
        <v>75</v>
      </c>
      <c r="F15" s="243" t="s">
        <v>76</v>
      </c>
      <c r="G15" s="245"/>
      <c r="H15" s="216" t="s">
        <v>77</v>
      </c>
    </row>
    <row r="16" spans="1:8" ht="15" customHeight="1">
      <c r="A16" s="210"/>
      <c r="B16" s="211"/>
      <c r="C16" s="217" t="s">
        <v>78</v>
      </c>
      <c r="D16" s="233" t="s">
        <v>79</v>
      </c>
      <c r="E16" s="242" t="s">
        <v>75</v>
      </c>
      <c r="F16" s="244" t="s">
        <v>80</v>
      </c>
      <c r="G16" s="246"/>
      <c r="H16" s="217" t="s">
        <v>81</v>
      </c>
    </row>
    <row r="17" spans="1:8" ht="12.75" customHeight="1">
      <c r="A17" s="210">
        <v>6</v>
      </c>
      <c r="B17" s="211">
        <v>6</v>
      </c>
      <c r="C17" s="216" t="s">
        <v>121</v>
      </c>
      <c r="D17" s="232" t="s">
        <v>122</v>
      </c>
      <c r="E17" s="212" t="s">
        <v>75</v>
      </c>
      <c r="F17" s="243" t="s">
        <v>84</v>
      </c>
      <c r="G17" s="245"/>
      <c r="H17" s="216" t="s">
        <v>86</v>
      </c>
    </row>
    <row r="18" spans="1:8" ht="15" customHeight="1">
      <c r="A18" s="210"/>
      <c r="B18" s="211"/>
      <c r="C18" s="217"/>
      <c r="D18" s="233"/>
      <c r="E18" s="212"/>
      <c r="F18" s="244"/>
      <c r="G18" s="246"/>
      <c r="H18" s="217"/>
    </row>
    <row r="19" spans="1:8" ht="12.75" customHeight="1">
      <c r="A19" s="210">
        <v>7</v>
      </c>
      <c r="B19" s="211">
        <v>7</v>
      </c>
      <c r="C19" s="216" t="s">
        <v>101</v>
      </c>
      <c r="D19" s="232" t="s">
        <v>102</v>
      </c>
      <c r="E19" s="212" t="s">
        <v>103</v>
      </c>
      <c r="F19" s="216" t="s">
        <v>104</v>
      </c>
      <c r="G19" s="245"/>
      <c r="H19" s="216" t="s">
        <v>105</v>
      </c>
    </row>
    <row r="20" spans="1:8" ht="15" customHeight="1">
      <c r="A20" s="210"/>
      <c r="B20" s="211"/>
      <c r="C20" s="217"/>
      <c r="D20" s="233"/>
      <c r="E20" s="212"/>
      <c r="F20" s="217"/>
      <c r="G20" s="246"/>
      <c r="H20" s="217"/>
    </row>
    <row r="21" spans="1:8" ht="12.75" customHeight="1">
      <c r="A21" s="215">
        <v>8</v>
      </c>
      <c r="B21" s="211">
        <v>8</v>
      </c>
      <c r="C21" s="209" t="s">
        <v>106</v>
      </c>
      <c r="D21" s="210" t="s">
        <v>107</v>
      </c>
      <c r="E21" s="212" t="s">
        <v>103</v>
      </c>
      <c r="F21" s="213" t="s">
        <v>108</v>
      </c>
      <c r="G21" s="222"/>
      <c r="H21" s="209" t="s">
        <v>136</v>
      </c>
    </row>
    <row r="22" spans="1:8" ht="15" customHeight="1">
      <c r="A22" s="215"/>
      <c r="B22" s="211"/>
      <c r="C22" s="209"/>
      <c r="D22" s="210"/>
      <c r="E22" s="212"/>
      <c r="F22" s="213"/>
      <c r="G22" s="222"/>
      <c r="H22" s="209"/>
    </row>
    <row r="23" spans="1:8" ht="12.75" customHeight="1">
      <c r="A23" s="214">
        <v>9</v>
      </c>
      <c r="B23" s="211">
        <v>9</v>
      </c>
      <c r="C23" s="209" t="s">
        <v>82</v>
      </c>
      <c r="D23" s="210" t="s">
        <v>83</v>
      </c>
      <c r="E23" s="212" t="s">
        <v>75</v>
      </c>
      <c r="F23" s="213" t="s">
        <v>84</v>
      </c>
      <c r="G23" s="222"/>
      <c r="H23" s="209" t="s">
        <v>85</v>
      </c>
    </row>
    <row r="24" spans="1:8" ht="15" customHeight="1">
      <c r="A24" s="214"/>
      <c r="B24" s="211"/>
      <c r="C24" s="209"/>
      <c r="D24" s="210"/>
      <c r="E24" s="212"/>
      <c r="F24" s="213"/>
      <c r="G24" s="222"/>
      <c r="H24" s="209"/>
    </row>
    <row r="25" spans="1:8" ht="12.75" customHeight="1">
      <c r="A25" s="210">
        <v>10</v>
      </c>
      <c r="B25" s="211">
        <v>10</v>
      </c>
      <c r="C25" s="223" t="s">
        <v>123</v>
      </c>
      <c r="D25" s="223" t="s">
        <v>124</v>
      </c>
      <c r="E25" s="223" t="s">
        <v>75</v>
      </c>
      <c r="F25" s="223" t="s">
        <v>80</v>
      </c>
      <c r="G25" s="223"/>
      <c r="H25" s="223" t="s">
        <v>81</v>
      </c>
    </row>
    <row r="26" spans="1:8" ht="15" customHeight="1">
      <c r="A26" s="210"/>
      <c r="B26" s="211"/>
      <c r="C26" s="223"/>
      <c r="D26" s="223"/>
      <c r="E26" s="223"/>
      <c r="F26" s="223"/>
      <c r="G26" s="223"/>
      <c r="H26" s="223"/>
    </row>
    <row r="27" spans="1:8" ht="12.75" customHeight="1">
      <c r="A27" s="210">
        <v>11</v>
      </c>
      <c r="B27" s="211">
        <v>11</v>
      </c>
      <c r="C27" s="223" t="s">
        <v>128</v>
      </c>
      <c r="D27" s="223" t="s">
        <v>129</v>
      </c>
      <c r="E27" s="223" t="s">
        <v>75</v>
      </c>
      <c r="F27" s="223" t="s">
        <v>80</v>
      </c>
      <c r="G27" s="223"/>
      <c r="H27" s="223" t="s">
        <v>130</v>
      </c>
    </row>
    <row r="28" spans="1:8" ht="15" customHeight="1">
      <c r="A28" s="210"/>
      <c r="B28" s="211"/>
      <c r="C28" s="223"/>
      <c r="D28" s="223"/>
      <c r="E28" s="223"/>
      <c r="F28" s="223"/>
      <c r="G28" s="223"/>
      <c r="H28" s="223"/>
    </row>
    <row r="29" spans="1:8" ht="12.75" customHeight="1">
      <c r="A29" s="210">
        <v>12</v>
      </c>
      <c r="B29" s="211">
        <v>12</v>
      </c>
      <c r="C29" s="209" t="s">
        <v>131</v>
      </c>
      <c r="D29" s="209" t="s">
        <v>132</v>
      </c>
      <c r="E29" s="209" t="s">
        <v>117</v>
      </c>
      <c r="F29" s="209" t="s">
        <v>133</v>
      </c>
      <c r="G29" s="209"/>
      <c r="H29" s="209" t="s">
        <v>134</v>
      </c>
    </row>
    <row r="30" spans="1:8" ht="15" customHeight="1">
      <c r="A30" s="210"/>
      <c r="B30" s="211"/>
      <c r="C30" s="209"/>
      <c r="D30" s="209"/>
      <c r="E30" s="209"/>
      <c r="F30" s="209"/>
      <c r="G30" s="209"/>
      <c r="H30" s="209"/>
    </row>
    <row r="31" spans="1:8" ht="15.75" customHeight="1">
      <c r="A31" s="210">
        <v>13</v>
      </c>
      <c r="B31" s="211">
        <v>13</v>
      </c>
      <c r="C31" s="247" t="s">
        <v>87</v>
      </c>
      <c r="D31" s="247" t="s">
        <v>88</v>
      </c>
      <c r="E31" s="247" t="s">
        <v>89</v>
      </c>
      <c r="F31" s="247" t="s">
        <v>90</v>
      </c>
      <c r="G31" s="249"/>
      <c r="H31" s="247" t="s">
        <v>91</v>
      </c>
    </row>
    <row r="32" spans="1:8" ht="15" customHeight="1">
      <c r="A32" s="210"/>
      <c r="B32" s="211"/>
      <c r="C32" s="248"/>
      <c r="D32" s="248"/>
      <c r="E32" s="248"/>
      <c r="F32" s="248"/>
      <c r="G32" s="250"/>
      <c r="H32" s="248"/>
    </row>
    <row r="33" spans="1:8" ht="12.75" customHeight="1">
      <c r="A33" s="210">
        <v>14</v>
      </c>
      <c r="B33" s="211">
        <v>14</v>
      </c>
      <c r="C33" s="216" t="s">
        <v>120</v>
      </c>
      <c r="D33" s="232" t="s">
        <v>109</v>
      </c>
      <c r="E33" s="257" t="s">
        <v>110</v>
      </c>
      <c r="F33" s="216" t="s">
        <v>116</v>
      </c>
      <c r="G33" s="245"/>
      <c r="H33" s="216" t="s">
        <v>111</v>
      </c>
    </row>
    <row r="34" spans="1:8" ht="15" customHeight="1">
      <c r="A34" s="210"/>
      <c r="B34" s="211"/>
      <c r="C34" s="217" t="s">
        <v>112</v>
      </c>
      <c r="D34" s="233"/>
      <c r="E34" s="258" t="s">
        <v>89</v>
      </c>
      <c r="F34" s="217" t="s">
        <v>113</v>
      </c>
      <c r="G34" s="246"/>
      <c r="H34" s="217" t="s">
        <v>114</v>
      </c>
    </row>
    <row r="35" spans="1:8" ht="12.75">
      <c r="A35" s="210">
        <v>15</v>
      </c>
      <c r="B35" s="251">
        <v>15</v>
      </c>
      <c r="C35" s="268" t="s">
        <v>144</v>
      </c>
      <c r="D35" s="559" t="s">
        <v>145</v>
      </c>
      <c r="E35" s="560" t="s">
        <v>92</v>
      </c>
      <c r="F35" s="560" t="s">
        <v>93</v>
      </c>
      <c r="G35" s="255"/>
      <c r="H35" s="268" t="s">
        <v>94</v>
      </c>
    </row>
    <row r="36" spans="1:8" ht="15" customHeight="1">
      <c r="A36" s="210"/>
      <c r="B36" s="251"/>
      <c r="C36" s="269"/>
      <c r="D36" s="561"/>
      <c r="E36" s="562"/>
      <c r="F36" s="562"/>
      <c r="G36" s="256"/>
      <c r="H36" s="269"/>
    </row>
    <row r="37" spans="1:8" ht="12.75" customHeight="1">
      <c r="A37" s="210">
        <v>16</v>
      </c>
      <c r="B37" s="226"/>
      <c r="C37" s="227"/>
      <c r="D37" s="229"/>
      <c r="E37" s="229"/>
      <c r="F37" s="227"/>
      <c r="G37" s="255"/>
      <c r="H37" s="268"/>
    </row>
    <row r="38" spans="1:8" ht="15" customHeight="1">
      <c r="A38" s="210"/>
      <c r="B38" s="226"/>
      <c r="C38" s="228"/>
      <c r="D38" s="230"/>
      <c r="E38" s="230"/>
      <c r="F38" s="228"/>
      <c r="G38" s="256"/>
      <c r="H38" s="269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="90" zoomScaleNormal="90" zoomScalePageLayoutView="0" workbookViewId="0" topLeftCell="A22">
      <selection activeCell="A41" sqref="A1:V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350" t="s">
        <v>23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351" t="s">
        <v>24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321" t="str">
        <f>HYPERLINK('[1]реквизиты'!$A$2)</f>
        <v>Первенство России по БОЕВОМУ САМБО среди юниоров 1996-1997г.р .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3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24" t="str">
        <f>HYPERLINK('[1]реквизиты'!$A$3)</f>
        <v>12-15 октября 2016.                                                         г.Кстово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25" t="str">
        <f>HYPERLINK('пр.взв.'!D4)</f>
        <v>в.к. 90  кг.</v>
      </c>
      <c r="K5" s="326"/>
      <c r="L5" s="327"/>
      <c r="M5" s="328" t="s">
        <v>143</v>
      </c>
      <c r="N5" s="329"/>
      <c r="O5" s="330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331" t="s">
        <v>0</v>
      </c>
      <c r="B6" s="331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332">
        <v>1</v>
      </c>
      <c r="B7" s="288" t="str">
        <f>VLOOKUP(A7,'пр.взв.'!B7:C38,2,FALSE)</f>
        <v>АФАСИЖЕВ Аслан Мухарбиевич</v>
      </c>
      <c r="C7" s="288" t="str">
        <f>VLOOKUP(A7,'пр.взв.'!B7:F38,3,FALSE)</f>
        <v>28.03.96 кмс</v>
      </c>
      <c r="D7" s="288" t="str">
        <f>VLOOKUP(A7,'пр.взв.'!B$1:G$36,4,FALSE)</f>
        <v>СКФО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88" t="str">
        <f>VLOOKUP(U7,'пр.взв.'!B7:E38,2,FALSE)</f>
        <v>АЮБОВ Рустам Абдулбасирович</v>
      </c>
      <c r="S7" s="316" t="str">
        <f>VLOOKUP(U7,'пр.взв.'!B7:E38,3,FALSE)</f>
        <v>28.06.96 кмс</v>
      </c>
      <c r="T7" s="316" t="str">
        <f>VLOOKUP(U7,'пр.взв.'!B$7:E$38,4,FALSE)</f>
        <v>СКФО</v>
      </c>
      <c r="U7" s="343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333"/>
      <c r="B8" s="289"/>
      <c r="C8" s="289"/>
      <c r="D8" s="289"/>
      <c r="E8" s="132">
        <v>1</v>
      </c>
      <c r="F8" s="133"/>
      <c r="G8" s="133"/>
      <c r="H8" s="134">
        <v>1</v>
      </c>
      <c r="I8" s="336" t="str">
        <f>VLOOKUP(H8,'пр.взв.'!B7:E38,2,FALSE)</f>
        <v>АФАСИЖЕВ Аслан Мухарбиевич</v>
      </c>
      <c r="J8" s="337"/>
      <c r="K8" s="337"/>
      <c r="L8" s="337"/>
      <c r="M8" s="338"/>
      <c r="N8" s="130"/>
      <c r="O8" s="130"/>
      <c r="P8" s="130"/>
      <c r="Q8" s="132">
        <v>2</v>
      </c>
      <c r="R8" s="289"/>
      <c r="S8" s="317"/>
      <c r="T8" s="317"/>
      <c r="U8" s="344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333">
        <v>9</v>
      </c>
      <c r="B9" s="317" t="str">
        <f>VLOOKUP(A9,'пр.взв.'!B9:C40,2,FALSE)</f>
        <v>МЕДОВ Дамир Александрович</v>
      </c>
      <c r="C9" s="317" t="str">
        <f>VLOOKUP(A9,'пр.взв.'!B7:F38,3,FALSE)</f>
        <v>17.06.96 кмс</v>
      </c>
      <c r="D9" s="317" t="str">
        <f>VLOOKUP(A9,'пр.взв.'!B$1:G$36,4,FALSE)</f>
        <v>Москва</v>
      </c>
      <c r="E9" s="135" t="s">
        <v>137</v>
      </c>
      <c r="F9" s="136"/>
      <c r="G9" s="133"/>
      <c r="H9" s="128"/>
      <c r="I9" s="339"/>
      <c r="J9" s="340"/>
      <c r="K9" s="340"/>
      <c r="L9" s="340"/>
      <c r="M9" s="341"/>
      <c r="N9" s="130"/>
      <c r="O9" s="130"/>
      <c r="P9" s="137"/>
      <c r="Q9" s="135" t="s">
        <v>138</v>
      </c>
      <c r="R9" s="317" t="str">
        <f>VLOOKUP(U9,'пр.взв.'!B9:E40,2,FALSE)</f>
        <v>АРКАНИА Дата Мерабиевич</v>
      </c>
      <c r="S9" s="317" t="str">
        <f>VLOOKUP(U9,'пр.взв.'!B9:E40,3,FALSE)</f>
        <v>16.07.98 кмс</v>
      </c>
      <c r="T9" s="334" t="str">
        <f>VLOOKUP(U9,'пр.взв.'!B$7:E$38,4,FALSE)</f>
        <v>Москва</v>
      </c>
      <c r="U9" s="344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335"/>
      <c r="B10" s="320"/>
      <c r="C10" s="320"/>
      <c r="D10" s="320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2</v>
      </c>
      <c r="P10" s="141"/>
      <c r="Q10" s="131"/>
      <c r="R10" s="320"/>
      <c r="S10" s="320"/>
      <c r="T10" s="317"/>
      <c r="U10" s="345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332">
        <v>5</v>
      </c>
      <c r="B11" s="288" t="str">
        <f>VLOOKUP(A11,'пр.взв.'!B11:C42,2,FALSE)</f>
        <v>ВИКТОРОВ Максим Сергеевич</v>
      </c>
      <c r="C11" s="288" t="str">
        <f>VLOOKUP(A11,'пр.взв.'!B7:E38,3,FALSE)</f>
        <v>16.12.98 1р</v>
      </c>
      <c r="D11" s="288" t="str">
        <f>VLOOKUP(A11,'пр.взв.'!B$1:G$36,4,FALSE)</f>
        <v>Москва</v>
      </c>
      <c r="E11" s="127"/>
      <c r="F11" s="139"/>
      <c r="G11" s="135" t="s">
        <v>137</v>
      </c>
      <c r="H11" s="142"/>
      <c r="I11" s="128"/>
      <c r="J11" s="131"/>
      <c r="K11" s="131"/>
      <c r="L11" s="131"/>
      <c r="M11" s="130"/>
      <c r="N11" s="137"/>
      <c r="O11" s="135" t="s">
        <v>137</v>
      </c>
      <c r="P11" s="141"/>
      <c r="Q11" s="131"/>
      <c r="R11" s="288" t="str">
        <f>VLOOKUP(U11,'пр.взв.'!B11:E42,2,FALSE)</f>
        <v>РОМАНОВ Никита Романович</v>
      </c>
      <c r="S11" s="288" t="str">
        <f>VLOOKUP(U11,'пр.взв.'!B11:E42,3,FALSE)</f>
        <v>18.04.1996 кмс</v>
      </c>
      <c r="T11" s="316" t="str">
        <f>VLOOKUP(U11,'пр.взв.'!B$7:E$38,4,FALSE)</f>
        <v>Москва</v>
      </c>
      <c r="U11" s="346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333"/>
      <c r="B12" s="289"/>
      <c r="C12" s="289"/>
      <c r="D12" s="289"/>
      <c r="E12" s="132">
        <v>13</v>
      </c>
      <c r="F12" s="143"/>
      <c r="G12" s="133"/>
      <c r="H12" s="144"/>
      <c r="I12" s="128"/>
      <c r="J12" s="274" t="s">
        <v>20</v>
      </c>
      <c r="K12" s="274"/>
      <c r="L12" s="274"/>
      <c r="M12" s="130"/>
      <c r="N12" s="141"/>
      <c r="O12" s="130"/>
      <c r="P12" s="145"/>
      <c r="Q12" s="132">
        <v>6</v>
      </c>
      <c r="R12" s="289"/>
      <c r="S12" s="289"/>
      <c r="T12" s="317"/>
      <c r="U12" s="344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333">
        <v>13</v>
      </c>
      <c r="B13" s="317" t="str">
        <f>VLOOKUP(A13,'пр.взв.'!B7:C38,2,FALSE)</f>
        <v>СУЛЕЙМАНОВ Рамазан Саидович</v>
      </c>
      <c r="C13" s="317" t="str">
        <f>VLOOKUP(A13,'пр.взв.'!B7:E38,3,FALSE)</f>
        <v>01.08.96 кмс</v>
      </c>
      <c r="D13" s="317" t="str">
        <f>VLOOKUP(A13,'пр.взв.'!B$1:G$36,4,FALSE)</f>
        <v>ПФО </v>
      </c>
      <c r="E13" s="135" t="s">
        <v>137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 t="s">
        <v>139</v>
      </c>
      <c r="R13" s="317" t="str">
        <f>VLOOKUP(U13,'пр.взв.'!B13:E44,2,FALSE)</f>
        <v>РЯБУШКА Константин Юрьевич</v>
      </c>
      <c r="S13" s="317" t="str">
        <f>VLOOKUP(U13,'пр.взв.'!B13:E44,3,FALSE)</f>
        <v>08.04.96 кмс</v>
      </c>
      <c r="T13" s="334" t="str">
        <f>VLOOKUP(U13,'пр.взв.'!B$7:E$38,4,FALSE)</f>
        <v>ЮФО</v>
      </c>
      <c r="U13" s="344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335"/>
      <c r="B14" s="320"/>
      <c r="C14" s="320"/>
      <c r="D14" s="320"/>
      <c r="E14" s="138"/>
      <c r="F14" s="342"/>
      <c r="G14" s="342"/>
      <c r="H14" s="144"/>
      <c r="I14" s="132">
        <v>1</v>
      </c>
      <c r="J14" s="128"/>
      <c r="K14" s="128"/>
      <c r="L14" s="128"/>
      <c r="M14" s="132">
        <v>8</v>
      </c>
      <c r="N14" s="146"/>
      <c r="O14" s="130"/>
      <c r="P14" s="130"/>
      <c r="Q14" s="131"/>
      <c r="R14" s="320"/>
      <c r="S14" s="320"/>
      <c r="T14" s="317"/>
      <c r="U14" s="347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332">
        <v>3</v>
      </c>
      <c r="B15" s="288" t="str">
        <f>VLOOKUP(A15,'пр.взв.'!B7:C38,2,FALSE)</f>
        <v>ГЛУШЕНКОВ Алексей Олегович</v>
      </c>
      <c r="C15" s="288" t="str">
        <f>VLOOKUP(A15,'пр.взв.'!B7:E38,3,FALSE)</f>
        <v>10.06.96 КМС</v>
      </c>
      <c r="D15" s="288" t="str">
        <f>VLOOKUP(A15,'пр.взв.'!B$1:G$36,4,FALSE)</f>
        <v>ЦФО</v>
      </c>
      <c r="E15" s="127"/>
      <c r="F15" s="133"/>
      <c r="G15" s="133"/>
      <c r="H15" s="144"/>
      <c r="I15" s="135" t="s">
        <v>137</v>
      </c>
      <c r="J15" s="128"/>
      <c r="K15" s="128"/>
      <c r="L15" s="128"/>
      <c r="M15" s="135" t="s">
        <v>137</v>
      </c>
      <c r="N15" s="141"/>
      <c r="O15" s="130"/>
      <c r="P15" s="130"/>
      <c r="Q15" s="131"/>
      <c r="R15" s="288" t="str">
        <f>VLOOKUP(U15,'пр.взв.'!B7:C38,2,FALSE)</f>
        <v>РАГИМЛИ Махмуд Эльдар оглы</v>
      </c>
      <c r="S15" s="288" t="str">
        <f>VLOOKUP(U15,'пр.взв.'!B7:E38,3,FALSE)</f>
        <v>11.04.97 кмс</v>
      </c>
      <c r="T15" s="316" t="str">
        <f>VLOOKUP(U15,'пр.взв.'!B$7:E$38,4,FALSE)</f>
        <v>Москва</v>
      </c>
      <c r="U15" s="343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333"/>
      <c r="B16" s="289"/>
      <c r="C16" s="289"/>
      <c r="D16" s="289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89"/>
      <c r="S16" s="289"/>
      <c r="T16" s="317"/>
      <c r="U16" s="344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333">
        <v>11</v>
      </c>
      <c r="B17" s="317" t="str">
        <f>VLOOKUP(A17,'пр.взв.'!B17:C47,2,FALSE)</f>
        <v>КОНУРКИН Александр Дмитриевич</v>
      </c>
      <c r="C17" s="317" t="str">
        <f>VLOOKUP(A17,'пр.взв.'!B7:E38,3,FALSE)</f>
        <v>31.03.98 кмс</v>
      </c>
      <c r="D17" s="317" t="str">
        <f>VLOOKUP(A17,'пр.взв.'!B$1:G$36,4,FALSE)</f>
        <v>Москва</v>
      </c>
      <c r="E17" s="135" t="s">
        <v>137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137</v>
      </c>
      <c r="R17" s="317" t="str">
        <f>VLOOKUP(U17,'пр.взв.'!B17:E47,2,FALSE)</f>
        <v>ГНИЗДИЦКИЙ Иван Анатольевич</v>
      </c>
      <c r="S17" s="317" t="str">
        <f>VLOOKUP(U17,'пр.взв.'!B7:E47,3,FALSE)</f>
        <v>10.05.96 1р</v>
      </c>
      <c r="T17" s="334" t="str">
        <f>VLOOKUP(U17,'пр.взв.'!B$7:E$38,4,FALSE)</f>
        <v>ЦФО</v>
      </c>
      <c r="U17" s="344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335"/>
      <c r="B18" s="320"/>
      <c r="C18" s="320"/>
      <c r="D18" s="320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320"/>
      <c r="S18" s="320"/>
      <c r="T18" s="317"/>
      <c r="U18" s="345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332">
        <v>7</v>
      </c>
      <c r="B19" s="288" t="str">
        <f>VLOOKUP(A19,'пр.взв.'!B19:C49,2,FALSE)</f>
        <v>МАКСУТОВ Руслан Рифатович</v>
      </c>
      <c r="C19" s="288" t="str">
        <f>VLOOKUP(A19,'пр.взв.'!B7:E38,3,FALSE)</f>
        <v>15.12.96 кмс</v>
      </c>
      <c r="D19" s="288" t="str">
        <f>VLOOKUP(A19,'пр.взв.'!B$1:G$36,4,FALSE)</f>
        <v>СПб</v>
      </c>
      <c r="E19" s="127"/>
      <c r="F19" s="149"/>
      <c r="G19" s="135" t="s">
        <v>137</v>
      </c>
      <c r="H19" s="134"/>
      <c r="I19" s="131"/>
      <c r="J19" s="131"/>
      <c r="K19" s="131"/>
      <c r="L19" s="131"/>
      <c r="M19" s="131"/>
      <c r="N19" s="130"/>
      <c r="O19" s="135" t="s">
        <v>137</v>
      </c>
      <c r="P19" s="141"/>
      <c r="Q19" s="131"/>
      <c r="R19" s="288" t="str">
        <f>VLOOKUP(U19,'пр.взв.'!B19:E49,2,FALSE)</f>
        <v>ДЕМЕНТЬЕВ Владислав Алексеевич</v>
      </c>
      <c r="S19" s="288" t="str">
        <f>VLOOKUP(U19,'пр.взв.'!B19:E49,3,FALSE)</f>
        <v>14.08.96 мс</v>
      </c>
      <c r="T19" s="316" t="str">
        <f>VLOOKUP(U19,'пр.взв.'!B$7:E$38,4,FALSE)</f>
        <v>СПб</v>
      </c>
      <c r="U19" s="348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333"/>
      <c r="B20" s="289"/>
      <c r="C20" s="289"/>
      <c r="D20" s="289"/>
      <c r="E20" s="132">
        <v>7</v>
      </c>
      <c r="F20" s="150"/>
      <c r="G20" s="138"/>
      <c r="H20" s="134">
        <v>8</v>
      </c>
      <c r="I20" s="290" t="str">
        <f>VLOOKUP(H20,'пр.взв.'!B7:H38,2,FALSE)</f>
        <v>ДЕМЕНТЬЕВ Владислав Алексеевич</v>
      </c>
      <c r="J20" s="291"/>
      <c r="K20" s="291"/>
      <c r="L20" s="291"/>
      <c r="M20" s="292"/>
      <c r="N20" s="130"/>
      <c r="O20" s="130"/>
      <c r="P20" s="151"/>
      <c r="Q20" s="132">
        <v>8</v>
      </c>
      <c r="R20" s="289"/>
      <c r="S20" s="289"/>
      <c r="T20" s="317"/>
      <c r="U20" s="346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333">
        <v>15</v>
      </c>
      <c r="B21" s="317" t="str">
        <f>VLOOKUP(A21,'пр.взв.'!B21:C51,2,FALSE)</f>
        <v>ТЕМИРХАНОВ Темирхан Гаджиевич</v>
      </c>
      <c r="C21" s="317" t="str">
        <f>VLOOKUP(A21,'пр.взв.'!B7:E38,3,FALSE)</f>
        <v>24.12.97 кмс</v>
      </c>
      <c r="D21" s="317" t="str">
        <f>VLOOKUP(A21,'пр.взв.'!B$1:G$36,4,FALSE)</f>
        <v>СКФО</v>
      </c>
      <c r="E21" s="135" t="s">
        <v>137</v>
      </c>
      <c r="F21" s="138"/>
      <c r="G21" s="138"/>
      <c r="H21" s="152"/>
      <c r="I21" s="293"/>
      <c r="J21" s="294"/>
      <c r="K21" s="294"/>
      <c r="L21" s="294"/>
      <c r="M21" s="295"/>
      <c r="N21" s="130"/>
      <c r="O21" s="130"/>
      <c r="P21" s="130"/>
      <c r="Q21" s="135"/>
      <c r="R21" s="318" t="e">
        <f>VLOOKUP(U21,'пр.взв.'!B21:E51,2,FALSE)</f>
        <v>#N/A</v>
      </c>
      <c r="S21" s="318" t="e">
        <f>VLOOKUP(U21,'пр.взв.'!B1:E51,3,FALSE)</f>
        <v>#N/A</v>
      </c>
      <c r="T21" s="314" t="e">
        <f>VLOOKUP(U21,'пр.взв.'!B$7:E$38,4,FALSE)</f>
        <v>#N/A</v>
      </c>
      <c r="U21" s="347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335"/>
      <c r="B22" s="320"/>
      <c r="C22" s="320"/>
      <c r="D22" s="320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319"/>
      <c r="S22" s="319"/>
      <c r="T22" s="315"/>
      <c r="U22" s="349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75" t="s">
        <v>27</v>
      </c>
      <c r="I23" s="275"/>
      <c r="J23" s="275"/>
      <c r="K23" s="275"/>
      <c r="L23" s="275"/>
      <c r="M23" s="275"/>
      <c r="N23" s="275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71</v>
      </c>
      <c r="Z24" s="119" t="s">
        <v>72</v>
      </c>
      <c r="AA24" s="206" t="s">
        <v>72</v>
      </c>
      <c r="AB24" s="114"/>
    </row>
    <row r="25" spans="1:28" ht="12.75" customHeight="1">
      <c r="A25" s="160">
        <f>Y29</f>
        <v>9</v>
      </c>
      <c r="B25" s="302" t="str">
        <f>VLOOKUP(A25,'пр.взв.'!B7:E38,2,FALSE)</f>
        <v>МЕДОВ Дамир Александрович</v>
      </c>
      <c r="C25" s="112"/>
      <c r="D25" s="112"/>
      <c r="E25" s="112"/>
      <c r="F25" s="112"/>
      <c r="G25" s="112"/>
      <c r="H25" s="112"/>
      <c r="I25" s="161">
        <f>Y30</f>
        <v>10</v>
      </c>
      <c r="J25" s="282" t="str">
        <f>VLOOKUP(I25,'пр.взв.'!B5:D38,2,FALSE)</f>
        <v>АРКАНИА Дата Мерабиевич</v>
      </c>
      <c r="K25" s="283"/>
      <c r="L25" s="28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13</v>
      </c>
      <c r="Z25" s="119">
        <f>IF(A25=""," ",IF(A25=C26,A27,A25))</f>
        <v>13</v>
      </c>
      <c r="AA25" s="119">
        <f>IF(D29=""," ",IF(D29=E32,C35,D29))</f>
        <v>2</v>
      </c>
      <c r="AB25" s="114"/>
    </row>
    <row r="26" spans="1:28" ht="12.75" customHeight="1">
      <c r="A26" s="159"/>
      <c r="B26" s="304"/>
      <c r="C26" s="162">
        <v>9</v>
      </c>
      <c r="D26" s="163"/>
      <c r="E26" s="164"/>
      <c r="F26" s="164"/>
      <c r="G26" s="164"/>
      <c r="H26" s="164"/>
      <c r="I26" s="165"/>
      <c r="J26" s="285"/>
      <c r="K26" s="286"/>
      <c r="L26" s="287"/>
      <c r="M26" s="130">
        <v>6</v>
      </c>
      <c r="N26" s="163"/>
      <c r="O26" s="163"/>
      <c r="P26" s="163"/>
      <c r="Q26" s="163"/>
      <c r="R26" s="166"/>
      <c r="S26" s="163"/>
      <c r="T26" s="163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10</v>
      </c>
      <c r="AA26" s="119">
        <f>IF(N29=""," ",IF(N29=Q32,M35,N29))</f>
        <v>4</v>
      </c>
      <c r="AB26" s="114"/>
    </row>
    <row r="27" spans="1:28" ht="12.75" customHeight="1">
      <c r="A27" s="167">
        <f>Y25</f>
        <v>13</v>
      </c>
      <c r="B27" s="305" t="str">
        <f>VLOOKUP(A27,'пр.взв.'!B7:D38,2,FALSE)</f>
        <v>СУЛЕЙМАНОВ Рамазан Саидович</v>
      </c>
      <c r="C27" s="168" t="s">
        <v>137</v>
      </c>
      <c r="D27" s="163"/>
      <c r="E27" s="169"/>
      <c r="F27" s="169"/>
      <c r="G27" s="169"/>
      <c r="H27" s="169"/>
      <c r="I27" s="170">
        <f>Y26</f>
        <v>6</v>
      </c>
      <c r="J27" s="276" t="str">
        <f>VLOOKUP(I27,'пр.взв.'!B7:D38,2,FALSE)</f>
        <v>РОМАНОВ Никита Романович</v>
      </c>
      <c r="K27" s="277"/>
      <c r="L27" s="278"/>
      <c r="M27" s="168" t="s">
        <v>137</v>
      </c>
      <c r="N27" s="129"/>
      <c r="O27" s="129"/>
      <c r="P27" s="129"/>
      <c r="Q27" s="129"/>
      <c r="R27" s="163"/>
      <c r="S27" s="163"/>
      <c r="T27" s="163"/>
      <c r="U27" s="123"/>
      <c r="V27" s="123"/>
      <c r="W27" s="112"/>
      <c r="X27" s="114"/>
      <c r="Y27" s="120">
        <f>IF(G18=""," ",IF(G18=E16,E20,E16))</f>
        <v>3</v>
      </c>
      <c r="Z27" s="119" t="str">
        <f>IF(A31=""," ",IF(A31=C32,A33,A31))</f>
        <v> </v>
      </c>
      <c r="AA27" s="119">
        <f>IF(C32=""," ",IF(C32=D29,C26,C32))</f>
        <v>9</v>
      </c>
      <c r="AB27" s="114"/>
    </row>
    <row r="28" spans="1:28" ht="12.75" customHeight="1" thickBot="1">
      <c r="A28" s="167"/>
      <c r="B28" s="303"/>
      <c r="C28" s="171"/>
      <c r="D28" s="163"/>
      <c r="E28" s="129"/>
      <c r="F28" s="129"/>
      <c r="G28" s="169"/>
      <c r="H28" s="169"/>
      <c r="I28" s="170"/>
      <c r="J28" s="279"/>
      <c r="K28" s="280"/>
      <c r="L28" s="281"/>
      <c r="M28" s="172"/>
      <c r="N28" s="129"/>
      <c r="O28" s="129"/>
      <c r="P28" s="129"/>
      <c r="Q28" s="129"/>
      <c r="R28" s="163"/>
      <c r="S28" s="173"/>
      <c r="T28" s="163"/>
      <c r="U28" s="123"/>
      <c r="V28" s="123"/>
      <c r="W28" s="112"/>
      <c r="X28" s="114"/>
      <c r="Y28" s="120">
        <f>IF(O18=""," ",IF(O18=Q16,Q20,Q16))</f>
        <v>4</v>
      </c>
      <c r="Z28" s="119" t="str">
        <f>IF(I31=""," ",IF(I31=M32,I33,I31))</f>
        <v> </v>
      </c>
      <c r="AA28" s="119">
        <f>IF(M32=""," ",IF(M32=N29,M26,M32))</f>
        <v>6</v>
      </c>
      <c r="AB28" s="114"/>
    </row>
    <row r="29" spans="1:28" ht="12.75" customHeight="1">
      <c r="A29" s="167"/>
      <c r="B29" s="174"/>
      <c r="C29" s="171"/>
      <c r="D29" s="130">
        <v>3</v>
      </c>
      <c r="E29" s="129"/>
      <c r="F29" s="129"/>
      <c r="G29" s="169"/>
      <c r="H29" s="169"/>
      <c r="I29" s="170"/>
      <c r="J29" s="152"/>
      <c r="K29" s="174"/>
      <c r="L29" s="175"/>
      <c r="M29" s="172"/>
      <c r="N29" s="312">
        <v>4</v>
      </c>
      <c r="O29" s="313"/>
      <c r="P29" s="313"/>
      <c r="Q29" s="129"/>
      <c r="R29" s="163"/>
      <c r="S29" s="163"/>
      <c r="T29" s="163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5</v>
      </c>
      <c r="AA29" s="119"/>
      <c r="AB29" s="114"/>
    </row>
    <row r="30" spans="1:28" ht="12.75" customHeight="1" thickBot="1">
      <c r="A30" s="167"/>
      <c r="B30" s="177"/>
      <c r="C30" s="171"/>
      <c r="D30" s="168" t="s">
        <v>137</v>
      </c>
      <c r="E30" s="129"/>
      <c r="F30" s="112" t="s">
        <v>47</v>
      </c>
      <c r="G30" s="169"/>
      <c r="H30" s="169"/>
      <c r="I30" s="170"/>
      <c r="J30" s="152"/>
      <c r="K30" s="177"/>
      <c r="L30" s="175"/>
      <c r="M30" s="172"/>
      <c r="N30" s="129"/>
      <c r="O30" s="178" t="s">
        <v>137</v>
      </c>
      <c r="P30" s="179"/>
      <c r="Q30" s="129"/>
      <c r="R30" s="112" t="s">
        <v>47</v>
      </c>
      <c r="S30" s="163"/>
      <c r="T30" s="163"/>
      <c r="U30" s="123"/>
      <c r="V30" s="123"/>
      <c r="W30" s="112"/>
      <c r="X30" s="114"/>
      <c r="Y30" s="120">
        <f>IF(O10=""," ",IF(O10=U7,U9,IF(O10=U9,U7,IF(O10=U11,U13,U11))))</f>
        <v>10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80"/>
      <c r="B31" s="546" t="e">
        <f>VLOOKUP(A31,'пр.взв.'!B7:D38,2,FALSE)</f>
        <v>#N/A</v>
      </c>
      <c r="C31" s="181"/>
      <c r="D31" s="182"/>
      <c r="E31" s="134"/>
      <c r="F31" s="129"/>
      <c r="G31" s="129"/>
      <c r="H31" s="129"/>
      <c r="I31" s="183"/>
      <c r="J31" s="548" t="e">
        <f>VLOOKUP(I31,'пр.взв.'!B7:D38,2,FALSE)</f>
        <v>#N/A</v>
      </c>
      <c r="K31" s="549"/>
      <c r="L31" s="550"/>
      <c r="M31" s="184"/>
      <c r="N31" s="129"/>
      <c r="O31" s="129"/>
      <c r="P31" s="185"/>
      <c r="Q31" s="129"/>
      <c r="R31" s="163"/>
      <c r="S31" s="163"/>
      <c r="T31" s="163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180"/>
      <c r="B32" s="547"/>
      <c r="C32" s="186">
        <v>3</v>
      </c>
      <c r="D32" s="182"/>
      <c r="E32" s="176">
        <v>3</v>
      </c>
      <c r="F32" s="306" t="str">
        <f>VLOOKUP(E32,'пр.взв.'!B7:D38,2,FALSE)</f>
        <v>ГЛУШЕНКОВ Алексей Олегович</v>
      </c>
      <c r="G32" s="307"/>
      <c r="H32" s="308"/>
      <c r="I32" s="187"/>
      <c r="J32" s="551"/>
      <c r="K32" s="552"/>
      <c r="L32" s="553"/>
      <c r="M32" s="186">
        <v>4</v>
      </c>
      <c r="N32" s="188"/>
      <c r="O32" s="188"/>
      <c r="P32" s="185"/>
      <c r="Q32" s="176">
        <v>7</v>
      </c>
      <c r="R32" s="272" t="str">
        <f>VLOOKUP(Q32,'пр.взв.'!B7:D38,2,FALSE)</f>
        <v>МАКСУТОВ Руслан Рифатович</v>
      </c>
      <c r="S32" s="188"/>
      <c r="T32" s="188"/>
      <c r="U32" s="188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80">
        <f>Y27</f>
        <v>3</v>
      </c>
      <c r="B33" s="305" t="str">
        <f>VLOOKUP(A33,'пр.взв.'!B7:E38,2,FALSE)</f>
        <v>ГЛУШЕНКОВ Алексей Олегович</v>
      </c>
      <c r="C33" s="178"/>
      <c r="D33" s="182"/>
      <c r="E33" s="189"/>
      <c r="F33" s="309"/>
      <c r="G33" s="310"/>
      <c r="H33" s="311"/>
      <c r="I33" s="190">
        <f>Y28</f>
        <v>4</v>
      </c>
      <c r="J33" s="276" t="str">
        <f>VLOOKUP(I33,'пр.взв.'!B7:D38,2,FALSE)</f>
        <v>РАГИМЛИ Махмуд Эльдар оглы</v>
      </c>
      <c r="K33" s="277"/>
      <c r="L33" s="278"/>
      <c r="M33" s="191"/>
      <c r="N33" s="188"/>
      <c r="O33" s="188"/>
      <c r="P33" s="185"/>
      <c r="Q33" s="178" t="s">
        <v>137</v>
      </c>
      <c r="R33" s="273"/>
      <c r="S33" s="188"/>
      <c r="T33" s="188"/>
      <c r="U33" s="188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192"/>
      <c r="B34" s="303"/>
      <c r="C34" s="163"/>
      <c r="D34" s="182"/>
      <c r="E34" s="129"/>
      <c r="F34" s="129"/>
      <c r="G34" s="129"/>
      <c r="H34" s="129"/>
      <c r="I34" s="190"/>
      <c r="J34" s="279"/>
      <c r="K34" s="280"/>
      <c r="L34" s="281"/>
      <c r="M34" s="129"/>
      <c r="N34" s="129"/>
      <c r="O34" s="129"/>
      <c r="P34" s="185"/>
      <c r="Q34" s="129"/>
      <c r="R34" s="163"/>
      <c r="S34" s="163"/>
      <c r="T34" s="163"/>
      <c r="U34" s="123"/>
      <c r="V34" s="123"/>
      <c r="W34" s="112"/>
      <c r="X34" s="114"/>
      <c r="Y34" s="118">
        <f>IF(O10=M14,O18,O10)</f>
        <v>2</v>
      </c>
      <c r="Z34" s="114"/>
      <c r="AA34" s="114"/>
      <c r="AB34" s="114"/>
    </row>
    <row r="35" spans="1:28" ht="12.75">
      <c r="A35" s="123"/>
      <c r="B35" s="163"/>
      <c r="C35" s="183">
        <f>Y34</f>
        <v>2</v>
      </c>
      <c r="D35" s="302" t="str">
        <f>VLOOKUP(C35,'пр.взв.'!B7:D38,2,FALSE)</f>
        <v>АЮБОВ Рустам Абдулбасирович</v>
      </c>
      <c r="E35" s="129"/>
      <c r="F35" s="129"/>
      <c r="G35" s="129"/>
      <c r="H35" s="129"/>
      <c r="I35" s="134"/>
      <c r="J35" s="169"/>
      <c r="K35" s="129"/>
      <c r="L35" s="129"/>
      <c r="M35" s="183">
        <f>Y33</f>
        <v>7</v>
      </c>
      <c r="N35" s="282" t="str">
        <f>VLOOKUP(M35,'пр.взв.'!B7:D38,2,FALSE)</f>
        <v>МАКСУТОВ Руслан Рифатович</v>
      </c>
      <c r="O35" s="297"/>
      <c r="P35" s="298"/>
      <c r="Q35" s="129"/>
      <c r="R35" s="163"/>
      <c r="S35" s="163"/>
      <c r="T35" s="163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3"/>
      <c r="C36" s="207"/>
      <c r="D36" s="303"/>
      <c r="E36" s="129"/>
      <c r="F36" s="129"/>
      <c r="G36" s="129"/>
      <c r="H36" s="129"/>
      <c r="I36" s="129"/>
      <c r="J36" s="169"/>
      <c r="K36" s="129"/>
      <c r="L36" s="129"/>
      <c r="M36" s="129"/>
      <c r="N36" s="299"/>
      <c r="O36" s="300"/>
      <c r="P36" s="301"/>
      <c r="Q36" s="129"/>
      <c r="R36" s="163"/>
      <c r="S36" s="163"/>
      <c r="T36" s="163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93"/>
      <c r="B37" s="194"/>
      <c r="C37" s="194"/>
      <c r="D37" s="195"/>
      <c r="E37" s="196"/>
      <c r="F37" s="196"/>
      <c r="G37" s="196"/>
      <c r="H37" s="197"/>
      <c r="I37" s="197"/>
      <c r="J37" s="197"/>
      <c r="K37" s="196"/>
      <c r="L37" s="196"/>
      <c r="M37" s="196"/>
      <c r="N37" s="196"/>
      <c r="O37" s="196"/>
      <c r="P37" s="196"/>
      <c r="Q37" s="196"/>
      <c r="R37" s="194"/>
      <c r="S37" s="194"/>
      <c r="T37" s="194"/>
      <c r="U37" s="194"/>
      <c r="V37" s="194"/>
      <c r="W37" s="112"/>
      <c r="X37" s="114"/>
      <c r="Y37" s="114"/>
      <c r="Z37" s="114"/>
      <c r="AA37" s="114"/>
      <c r="AB37" s="114"/>
    </row>
    <row r="38" spans="1:28" ht="15">
      <c r="A38" s="296" t="str">
        <f>HYPERLINK('[1]реквизиты'!$A$6)</f>
        <v>Гл. судья, судья МК</v>
      </c>
      <c r="B38" s="296"/>
      <c r="C38" s="296"/>
      <c r="D38" s="112"/>
      <c r="E38" s="198"/>
      <c r="F38" s="199"/>
      <c r="G38" s="112"/>
      <c r="H38" s="112"/>
      <c r="I38" s="112"/>
      <c r="J38" s="200" t="str">
        <f>Итоговый!G40</f>
        <v>Н.Н.Малышев</v>
      </c>
      <c r="K38" s="124"/>
      <c r="L38" s="112"/>
      <c r="M38" s="112"/>
      <c r="N38" s="155"/>
      <c r="O38" s="201" t="str">
        <f>Итоговый!G41</f>
        <v>/г.Дубна/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3.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202" t="str">
        <f>HYPERLINK('[1]реквизиты'!$A$8)</f>
        <v>Гл. секретарь, судья ВК</v>
      </c>
      <c r="B40" s="203"/>
      <c r="C40" s="204"/>
      <c r="D40" s="205"/>
      <c r="E40" s="205"/>
      <c r="F40" s="123"/>
      <c r="G40" s="123"/>
      <c r="H40" s="123"/>
      <c r="I40" s="123"/>
      <c r="J40" s="200" t="str">
        <f>Итоговый!G43</f>
        <v>Д.П.Сапунов</v>
      </c>
      <c r="K40" s="155"/>
      <c r="L40" s="155"/>
      <c r="M40" s="155"/>
      <c r="N40" s="112"/>
      <c r="O40" s="201" t="str">
        <f>Итоговый!G44</f>
        <v>/г.Качканар/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9"/>
      <c r="E41" s="199"/>
      <c r="F41" s="199"/>
      <c r="G41" s="205"/>
      <c r="H41" s="205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44">
      <selection activeCell="K44" sqref="K44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25" t="s">
        <v>40</v>
      </c>
      <c r="C1" s="425"/>
      <c r="D1" s="425"/>
      <c r="E1" s="425"/>
      <c r="F1" s="425"/>
      <c r="G1" s="425"/>
      <c r="H1" s="425"/>
      <c r="I1" s="425"/>
      <c r="J1" s="425"/>
      <c r="L1" s="425" t="s">
        <v>40</v>
      </c>
      <c r="M1" s="425"/>
      <c r="N1" s="425"/>
      <c r="O1" s="425"/>
      <c r="P1" s="425"/>
      <c r="Q1" s="425"/>
      <c r="R1" s="425"/>
      <c r="S1" s="425"/>
      <c r="T1" s="425"/>
    </row>
    <row r="2" spans="2:20" ht="15.75" customHeight="1">
      <c r="B2" s="426" t="str">
        <f>'пр.взв.'!D4</f>
        <v>в.к. 90  кг.</v>
      </c>
      <c r="C2" s="427"/>
      <c r="D2" s="427"/>
      <c r="E2" s="427"/>
      <c r="F2" s="427"/>
      <c r="G2" s="427"/>
      <c r="H2" s="427"/>
      <c r="I2" s="427"/>
      <c r="J2" s="427"/>
      <c r="L2" s="426" t="str">
        <f>B2</f>
        <v>в.к. 90  кг.</v>
      </c>
      <c r="M2" s="427"/>
      <c r="N2" s="427"/>
      <c r="O2" s="427"/>
      <c r="P2" s="427"/>
      <c r="Q2" s="427"/>
      <c r="R2" s="427"/>
      <c r="S2" s="427"/>
      <c r="T2" s="427"/>
    </row>
    <row r="4" spans="2:20" ht="15.75" hidden="1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 hidden="1">
      <c r="A5" s="395" t="s">
        <v>42</v>
      </c>
      <c r="B5" s="423" t="s">
        <v>4</v>
      </c>
      <c r="C5" s="388" t="s">
        <v>5</v>
      </c>
      <c r="D5" s="379" t="s">
        <v>13</v>
      </c>
      <c r="E5" s="415" t="s">
        <v>14</v>
      </c>
      <c r="F5" s="416"/>
      <c r="G5" s="388" t="s">
        <v>15</v>
      </c>
      <c r="H5" s="391" t="s">
        <v>43</v>
      </c>
      <c r="I5" s="393" t="s">
        <v>16</v>
      </c>
      <c r="J5" s="381" t="s">
        <v>17</v>
      </c>
      <c r="K5" s="395" t="s">
        <v>42</v>
      </c>
      <c r="L5" s="423" t="s">
        <v>4</v>
      </c>
      <c r="M5" s="388" t="s">
        <v>5</v>
      </c>
      <c r="N5" s="379" t="s">
        <v>13</v>
      </c>
      <c r="O5" s="415" t="s">
        <v>14</v>
      </c>
      <c r="P5" s="416"/>
      <c r="Q5" s="388" t="s">
        <v>15</v>
      </c>
      <c r="R5" s="391" t="s">
        <v>43</v>
      </c>
      <c r="S5" s="393" t="s">
        <v>16</v>
      </c>
      <c r="T5" s="381" t="s">
        <v>17</v>
      </c>
    </row>
    <row r="6" spans="1:20" ht="13.5" customHeight="1" hidden="1" thickBot="1">
      <c r="A6" s="396"/>
      <c r="B6" s="424" t="s">
        <v>36</v>
      </c>
      <c r="C6" s="389"/>
      <c r="D6" s="390"/>
      <c r="E6" s="417"/>
      <c r="F6" s="418"/>
      <c r="G6" s="389"/>
      <c r="H6" s="392"/>
      <c r="I6" s="394"/>
      <c r="J6" s="382" t="s">
        <v>37</v>
      </c>
      <c r="K6" s="396"/>
      <c r="L6" s="424" t="s">
        <v>36</v>
      </c>
      <c r="M6" s="389"/>
      <c r="N6" s="390"/>
      <c r="O6" s="417"/>
      <c r="P6" s="418"/>
      <c r="Q6" s="389"/>
      <c r="R6" s="392"/>
      <c r="S6" s="394"/>
      <c r="T6" s="382" t="s">
        <v>37</v>
      </c>
    </row>
    <row r="7" spans="1:20" ht="12.75" customHeight="1" hidden="1">
      <c r="A7" s="408">
        <v>1</v>
      </c>
      <c r="B7" s="420">
        <v>1</v>
      </c>
      <c r="C7" s="384" t="str">
        <f>VLOOKUP(B7,'пр.взв.'!B7:E70,2,FALSE)</f>
        <v>АФАСИЖЕВ Аслан Мухарбиевич</v>
      </c>
      <c r="D7" s="355" t="str">
        <f>VLOOKUP(B7,'пр.взв.'!B7:F106,3,FALSE)</f>
        <v>28.03.96 кмс</v>
      </c>
      <c r="E7" s="355" t="str">
        <f>VLOOKUP(C7,'пр.взв.'!C7:G106,3,FALSE)</f>
        <v>СКФО</v>
      </c>
      <c r="F7" s="355" t="str">
        <f>VLOOKUP(B7,'пр.взв.'!B7:G106,5,FALSE)</f>
        <v>р. Кабардино-Балкария</v>
      </c>
      <c r="G7" s="363"/>
      <c r="H7" s="364"/>
      <c r="I7" s="246"/>
      <c r="J7" s="233"/>
      <c r="K7" s="408">
        <v>5</v>
      </c>
      <c r="L7" s="420">
        <v>2</v>
      </c>
      <c r="M7" s="376" t="str">
        <f>VLOOKUP(L7,'пр.взв.'!B7:E70,2,FALSE)</f>
        <v>АЮБОВ Рустам Абдулбасирович</v>
      </c>
      <c r="N7" s="355" t="str">
        <f>VLOOKUP(L7,'пр.взв.'!B7:F106,3,FALSE)</f>
        <v>28.06.96 кмс</v>
      </c>
      <c r="O7" s="355" t="str">
        <f>VLOOKUP(M7,'пр.взв.'!C7:G106,3,FALSE)</f>
        <v>СКФО</v>
      </c>
      <c r="P7" s="355" t="str">
        <f>VLOOKUP(L7,'пр.взв.'!B7:G106,5,FALSE)</f>
        <v>р. Дагестан, г. Махачкала, Пр</v>
      </c>
      <c r="Q7" s="363"/>
      <c r="R7" s="364"/>
      <c r="S7" s="246"/>
      <c r="T7" s="233"/>
    </row>
    <row r="8" spans="1:20" ht="12.75" customHeight="1" hidden="1">
      <c r="A8" s="409"/>
      <c r="B8" s="407"/>
      <c r="C8" s="375"/>
      <c r="D8" s="362"/>
      <c r="E8" s="362"/>
      <c r="F8" s="362"/>
      <c r="G8" s="362"/>
      <c r="H8" s="362"/>
      <c r="I8" s="222"/>
      <c r="J8" s="210"/>
      <c r="K8" s="409"/>
      <c r="L8" s="407"/>
      <c r="M8" s="370"/>
      <c r="N8" s="362"/>
      <c r="O8" s="362"/>
      <c r="P8" s="362"/>
      <c r="Q8" s="362"/>
      <c r="R8" s="362"/>
      <c r="S8" s="222"/>
      <c r="T8" s="210"/>
    </row>
    <row r="9" spans="1:20" ht="12.75" customHeight="1" hidden="1">
      <c r="A9" s="409"/>
      <c r="B9" s="407">
        <v>9</v>
      </c>
      <c r="C9" s="360" t="str">
        <f>VLOOKUP(B9,'пр.взв.'!B7:E70,2,FALSE)</f>
        <v>МЕДОВ Дамир Александрович</v>
      </c>
      <c r="D9" s="353" t="str">
        <f>VLOOKUP(B9,'пр.взв.'!B7:F108,3,FALSE)</f>
        <v>17.06.96 кмс</v>
      </c>
      <c r="E9" s="353" t="str">
        <f>VLOOKUP(C9,'пр.взв.'!C7:G108,3,FALSE)</f>
        <v>Москва</v>
      </c>
      <c r="F9" s="353" t="str">
        <f>VLOOKUP(B9,'пр.взв.'!B9:G108,5,FALSE)</f>
        <v>г. Москва, АСПЕ</v>
      </c>
      <c r="G9" s="356"/>
      <c r="H9" s="356"/>
      <c r="I9" s="232"/>
      <c r="J9" s="232"/>
      <c r="K9" s="409"/>
      <c r="L9" s="407">
        <v>10</v>
      </c>
      <c r="M9" s="371" t="str">
        <f>VLOOKUP(L9,'пр.взв.'!B7:E70,2,FALSE)</f>
        <v>АРКАНИА Дата Мерабиевич</v>
      </c>
      <c r="N9" s="353" t="str">
        <f>VLOOKUP(L9,'пр.взв.'!B7:F108,3,FALSE)</f>
        <v>16.07.98 кмс</v>
      </c>
      <c r="O9" s="353" t="str">
        <f>VLOOKUP(M9,'пр.взв.'!C7:G108,3,FALSE)</f>
        <v>Москва</v>
      </c>
      <c r="P9" s="353" t="str">
        <f>VLOOKUP(L9,'пр.взв.'!B9:G108,5,FALSE)</f>
        <v>г. Москва, Самбо-70</v>
      </c>
      <c r="Q9" s="356"/>
      <c r="R9" s="356"/>
      <c r="S9" s="232"/>
      <c r="T9" s="232"/>
    </row>
    <row r="10" spans="1:20" ht="13.5" customHeight="1" hidden="1" thickBot="1">
      <c r="A10" s="410"/>
      <c r="B10" s="405"/>
      <c r="C10" s="361"/>
      <c r="D10" s="354"/>
      <c r="E10" s="354"/>
      <c r="F10" s="354"/>
      <c r="G10" s="357"/>
      <c r="H10" s="357"/>
      <c r="I10" s="352"/>
      <c r="J10" s="352"/>
      <c r="K10" s="410"/>
      <c r="L10" s="405"/>
      <c r="M10" s="372"/>
      <c r="N10" s="354"/>
      <c r="O10" s="354"/>
      <c r="P10" s="354"/>
      <c r="Q10" s="357"/>
      <c r="R10" s="357"/>
      <c r="S10" s="352"/>
      <c r="T10" s="352"/>
    </row>
    <row r="11" spans="1:20" ht="12.75" customHeight="1" hidden="1">
      <c r="A11" s="408">
        <v>2</v>
      </c>
      <c r="B11" s="421">
        <v>5</v>
      </c>
      <c r="C11" s="374" t="str">
        <f>VLOOKUP(B11,'пр.взв.'!B7:E70,2,FALSE)</f>
        <v>ВИКТОРОВ Максим Сергеевич</v>
      </c>
      <c r="D11" s="398" t="str">
        <f>VLOOKUP(B11,'пр.взв.'!B7:F110,3,FALSE)</f>
        <v>16.12.98 1р</v>
      </c>
      <c r="E11" s="398" t="str">
        <f>VLOOKUP(C11,'пр.взв.'!C7:G110,3,FALSE)</f>
        <v>Москва</v>
      </c>
      <c r="F11" s="355" t="str">
        <f>VLOOKUP(B11,'пр.взв.'!B11:G110,5,FALSE)</f>
        <v>г. Мсква СКЕ</v>
      </c>
      <c r="G11" s="385"/>
      <c r="H11" s="377"/>
      <c r="I11" s="378"/>
      <c r="J11" s="398"/>
      <c r="K11" s="408">
        <v>6</v>
      </c>
      <c r="L11" s="420">
        <v>6</v>
      </c>
      <c r="M11" s="369" t="str">
        <f>VLOOKUP(L11,'пр.взв.'!B7:E70,2,FALSE)</f>
        <v>РОМАНОВ Никита Романович</v>
      </c>
      <c r="N11" s="398" t="str">
        <f>VLOOKUP(L11,'пр.взв.'!B7:F110,3,FALSE)</f>
        <v>18.04.1996 кмс</v>
      </c>
      <c r="O11" s="398" t="str">
        <f>VLOOKUP(M11,'пр.взв.'!C7:G110,3,FALSE)</f>
        <v>Москва</v>
      </c>
      <c r="P11" s="355" t="str">
        <f>VLOOKUP(L11,'пр.взв.'!B11:G110,5,FALSE)</f>
        <v>г. Москва, АСПЕ</v>
      </c>
      <c r="Q11" s="385"/>
      <c r="R11" s="377"/>
      <c r="S11" s="378"/>
      <c r="T11" s="398"/>
    </row>
    <row r="12" spans="1:20" ht="12.75" customHeight="1" hidden="1">
      <c r="A12" s="409"/>
      <c r="B12" s="407"/>
      <c r="C12" s="375"/>
      <c r="D12" s="362"/>
      <c r="E12" s="362"/>
      <c r="F12" s="362"/>
      <c r="G12" s="362"/>
      <c r="H12" s="362"/>
      <c r="I12" s="222"/>
      <c r="J12" s="210"/>
      <c r="K12" s="409"/>
      <c r="L12" s="407"/>
      <c r="M12" s="370"/>
      <c r="N12" s="362"/>
      <c r="O12" s="362"/>
      <c r="P12" s="362"/>
      <c r="Q12" s="362"/>
      <c r="R12" s="362"/>
      <c r="S12" s="222"/>
      <c r="T12" s="210"/>
    </row>
    <row r="13" spans="1:20" ht="12.75" customHeight="1" hidden="1">
      <c r="A13" s="409"/>
      <c r="B13" s="407">
        <v>13</v>
      </c>
      <c r="C13" s="360" t="str">
        <f>VLOOKUP(B13,'пр.взв.'!B7:E70,2,FALSE)</f>
        <v>СУЛЕЙМАНОВ Рамазан Саидович</v>
      </c>
      <c r="D13" s="353" t="str">
        <f>VLOOKUP(B13,'пр.взв.'!B7:F112,3,FALSE)</f>
        <v>01.08.96 кмс</v>
      </c>
      <c r="E13" s="353" t="str">
        <f>VLOOKUP(C13,'пр.взв.'!C7:G112,3,FALSE)</f>
        <v>ПФО </v>
      </c>
      <c r="F13" s="353" t="str">
        <f>VLOOKUP(B13,'пр.взв.'!B13:G112,5,FALSE)</f>
        <v>р. Мордовия г. Саранск</v>
      </c>
      <c r="G13" s="356"/>
      <c r="H13" s="356"/>
      <c r="I13" s="232"/>
      <c r="J13" s="232"/>
      <c r="K13" s="409"/>
      <c r="L13" s="407">
        <v>14</v>
      </c>
      <c r="M13" s="371" t="str">
        <f>VLOOKUP(L13,'пр.взв.'!B7:E70,2,FALSE)</f>
        <v>РЯБУШКА Константин Юрьевич</v>
      </c>
      <c r="N13" s="353" t="str">
        <f>VLOOKUP(L13,'пр.взв.'!B7:F112,3,FALSE)</f>
        <v>08.04.96 кмс</v>
      </c>
      <c r="O13" s="353" t="str">
        <f>VLOOKUP(M13,'пр.взв.'!C7:G112,3,FALSE)</f>
        <v>ЮФО</v>
      </c>
      <c r="P13" s="353" t="str">
        <f>VLOOKUP(L13,'пр.взв.'!B13:G112,5,FALSE)</f>
        <v>Ростовская обл.,              г. Гуково, МО</v>
      </c>
      <c r="Q13" s="356"/>
      <c r="R13" s="356"/>
      <c r="S13" s="232"/>
      <c r="T13" s="232"/>
    </row>
    <row r="14" spans="1:20" ht="13.5" customHeight="1" hidden="1" thickBot="1">
      <c r="A14" s="410"/>
      <c r="B14" s="405"/>
      <c r="C14" s="361"/>
      <c r="D14" s="354"/>
      <c r="E14" s="354"/>
      <c r="F14" s="354"/>
      <c r="G14" s="357"/>
      <c r="H14" s="357"/>
      <c r="I14" s="352"/>
      <c r="J14" s="352"/>
      <c r="K14" s="410"/>
      <c r="L14" s="422"/>
      <c r="M14" s="372"/>
      <c r="N14" s="354"/>
      <c r="O14" s="354"/>
      <c r="P14" s="354"/>
      <c r="Q14" s="357"/>
      <c r="R14" s="357"/>
      <c r="S14" s="352"/>
      <c r="T14" s="352"/>
    </row>
    <row r="15" spans="1:20" ht="12.75" customHeight="1" hidden="1">
      <c r="A15" s="408">
        <v>3</v>
      </c>
      <c r="B15" s="421">
        <v>3</v>
      </c>
      <c r="C15" s="384" t="str">
        <f>VLOOKUP(B15,'пр.взв.'!B7:E70,2,FALSE)</f>
        <v>ГЛУШЕНКОВ Алексей Олегович</v>
      </c>
      <c r="D15" s="355" t="str">
        <f>VLOOKUP(B15,'пр.взв.'!B7:F114,3,FALSE)</f>
        <v>10.06.96 КМС</v>
      </c>
      <c r="E15" s="355" t="str">
        <f>VLOOKUP(C15,'пр.взв.'!C7:G114,3,FALSE)</f>
        <v>ЦФО</v>
      </c>
      <c r="F15" s="355" t="str">
        <f>VLOOKUP(B15,'пр.взв.'!B1:G114,5,FALSE)</f>
        <v>Московская обл., г. Богородское</v>
      </c>
      <c r="G15" s="363"/>
      <c r="H15" s="364"/>
      <c r="I15" s="246"/>
      <c r="J15" s="233"/>
      <c r="K15" s="408">
        <v>7</v>
      </c>
      <c r="L15" s="421">
        <v>4</v>
      </c>
      <c r="M15" s="376" t="str">
        <f>VLOOKUP(L15,'пр.взв.'!B7:E70,2,FALSE)</f>
        <v>РАГИМЛИ Махмуд Эльдар оглы</v>
      </c>
      <c r="N15" s="355" t="str">
        <f>VLOOKUP(L15,'пр.взв.'!B7:F114,3,FALSE)</f>
        <v>11.04.97 кмс</v>
      </c>
      <c r="O15" s="355" t="str">
        <f>VLOOKUP(M15,'пр.взв.'!C7:G114,3,FALSE)</f>
        <v>Москва</v>
      </c>
      <c r="P15" s="355" t="str">
        <f>VLOOKUP(L15,'пр.взв.'!B1:G114,5,FALSE)</f>
        <v>г. Москва, Самбо-70</v>
      </c>
      <c r="Q15" s="363"/>
      <c r="R15" s="364"/>
      <c r="S15" s="246"/>
      <c r="T15" s="233"/>
    </row>
    <row r="16" spans="1:20" ht="12.75" customHeight="1" hidden="1">
      <c r="A16" s="409"/>
      <c r="B16" s="407"/>
      <c r="C16" s="375"/>
      <c r="D16" s="362"/>
      <c r="E16" s="362"/>
      <c r="F16" s="362"/>
      <c r="G16" s="362"/>
      <c r="H16" s="362"/>
      <c r="I16" s="222"/>
      <c r="J16" s="210"/>
      <c r="K16" s="409"/>
      <c r="L16" s="407"/>
      <c r="M16" s="370"/>
      <c r="N16" s="362"/>
      <c r="O16" s="362"/>
      <c r="P16" s="362"/>
      <c r="Q16" s="362"/>
      <c r="R16" s="362"/>
      <c r="S16" s="222"/>
      <c r="T16" s="210"/>
    </row>
    <row r="17" spans="1:20" ht="12.75" customHeight="1" hidden="1">
      <c r="A17" s="409"/>
      <c r="B17" s="407">
        <v>11</v>
      </c>
      <c r="C17" s="360" t="str">
        <f>VLOOKUP(B17,'пр.взв.'!B7:E70,2,FALSE)</f>
        <v>КОНУРКИН Александр Дмитриевич</v>
      </c>
      <c r="D17" s="353" t="str">
        <f>VLOOKUP(B17,'пр.взв.'!B7:F116,3,FALSE)</f>
        <v>31.03.98 кмс</v>
      </c>
      <c r="E17" s="353" t="str">
        <f>VLOOKUP(C17,'пр.взв.'!C7:G116,3,FALSE)</f>
        <v>Москва</v>
      </c>
      <c r="F17" s="353" t="str">
        <f>VLOOKUP(B17,'пр.взв.'!B17:G116,5,FALSE)</f>
        <v>г. Москва, Самбо-70</v>
      </c>
      <c r="G17" s="356"/>
      <c r="H17" s="356"/>
      <c r="I17" s="232"/>
      <c r="J17" s="232"/>
      <c r="K17" s="409"/>
      <c r="L17" s="407">
        <v>12</v>
      </c>
      <c r="M17" s="371" t="str">
        <f>VLOOKUP(L17,'пр.взв.'!B7:E70,2,FALSE)</f>
        <v>ГНИЗДИЦКИЙ Иван Анатольевич</v>
      </c>
      <c r="N17" s="353" t="str">
        <f>VLOOKUP(L17,'пр.взв.'!B7:F116,3,FALSE)</f>
        <v>10.05.96 1р</v>
      </c>
      <c r="O17" s="353" t="str">
        <f>VLOOKUP(M17,'пр.взв.'!C7:G116,3,FALSE)</f>
        <v>ЦФО</v>
      </c>
      <c r="P17" s="353" t="str">
        <f>VLOOKUP(L17,'пр.взв.'!B17:G116,5,FALSE)</f>
        <v>Белгородская обл., Старый Оскол</v>
      </c>
      <c r="Q17" s="356"/>
      <c r="R17" s="356"/>
      <c r="S17" s="232"/>
      <c r="T17" s="232"/>
    </row>
    <row r="18" spans="1:20" ht="13.5" customHeight="1" hidden="1" thickBot="1">
      <c r="A18" s="410"/>
      <c r="B18" s="405"/>
      <c r="C18" s="361"/>
      <c r="D18" s="354"/>
      <c r="E18" s="354"/>
      <c r="F18" s="354"/>
      <c r="G18" s="357"/>
      <c r="H18" s="357"/>
      <c r="I18" s="352"/>
      <c r="J18" s="352"/>
      <c r="K18" s="410"/>
      <c r="L18" s="405"/>
      <c r="M18" s="372"/>
      <c r="N18" s="354"/>
      <c r="O18" s="354"/>
      <c r="P18" s="354"/>
      <c r="Q18" s="357"/>
      <c r="R18" s="357"/>
      <c r="S18" s="352"/>
      <c r="T18" s="352"/>
    </row>
    <row r="19" spans="1:20" ht="12.75" customHeight="1" hidden="1">
      <c r="A19" s="408">
        <v>4</v>
      </c>
      <c r="B19" s="421">
        <v>7</v>
      </c>
      <c r="C19" s="374" t="str">
        <f>VLOOKUP(B19,'пр.взв.'!B7:E70,2,FALSE)</f>
        <v>МАКСУТОВ Руслан Рифатович</v>
      </c>
      <c r="D19" s="355" t="str">
        <f>VLOOKUP(B19,'пр.взв.'!B7:F118,3,FALSE)</f>
        <v>15.12.96 кмс</v>
      </c>
      <c r="E19" s="355" t="str">
        <f>VLOOKUP(C19,'пр.взв.'!C7:G118,3,FALSE)</f>
        <v>СПб</v>
      </c>
      <c r="F19" s="355" t="str">
        <f>VLOOKUP(B19,'пр.взв.'!B19:G118,5,FALSE)</f>
        <v>МВАА</v>
      </c>
      <c r="G19" s="362" t="s">
        <v>135</v>
      </c>
      <c r="H19" s="419"/>
      <c r="I19" s="222"/>
      <c r="J19" s="353"/>
      <c r="K19" s="408">
        <v>8</v>
      </c>
      <c r="L19" s="420">
        <v>8</v>
      </c>
      <c r="M19" s="369" t="str">
        <f>VLOOKUP(L19,'пр.взв.'!B7:E70,2,FALSE)</f>
        <v>ДЕМЕНТЬЕВ Владислав Алексеевич</v>
      </c>
      <c r="N19" s="355" t="str">
        <f>VLOOKUP(L19,'пр.взв.'!B7:F118,3,FALSE)</f>
        <v>14.08.96 мс</v>
      </c>
      <c r="O19" s="355" t="str">
        <f>VLOOKUP(M19,'пр.взв.'!C7:G118,3,FALSE)</f>
        <v>СПб</v>
      </c>
      <c r="P19" s="355" t="str">
        <f>VLOOKUP(L19,'пр.взв.'!B19:G118,5,FALSE)</f>
        <v>ДИНАМО</v>
      </c>
      <c r="Q19" s="362" t="s">
        <v>135</v>
      </c>
      <c r="R19" s="419"/>
      <c r="S19" s="222"/>
      <c r="T19" s="353"/>
    </row>
    <row r="20" spans="1:20" ht="12.75" customHeight="1" hidden="1">
      <c r="A20" s="409"/>
      <c r="B20" s="407"/>
      <c r="C20" s="375"/>
      <c r="D20" s="362"/>
      <c r="E20" s="362"/>
      <c r="F20" s="362"/>
      <c r="G20" s="362"/>
      <c r="H20" s="362"/>
      <c r="I20" s="222"/>
      <c r="J20" s="210"/>
      <c r="K20" s="409"/>
      <c r="L20" s="407"/>
      <c r="M20" s="370"/>
      <c r="N20" s="362"/>
      <c r="O20" s="362"/>
      <c r="P20" s="362"/>
      <c r="Q20" s="362"/>
      <c r="R20" s="362"/>
      <c r="S20" s="222"/>
      <c r="T20" s="210"/>
    </row>
    <row r="21" spans="1:20" ht="12.75" customHeight="1" hidden="1">
      <c r="A21" s="409"/>
      <c r="B21" s="407">
        <v>15</v>
      </c>
      <c r="C21" s="360" t="str">
        <f>VLOOKUP(B21,'пр.взв.'!B7:E70,2,FALSE)</f>
        <v>ТЕМИРХАНОВ Темирхан Гаджиевич</v>
      </c>
      <c r="D21" s="353" t="str">
        <f>VLOOKUP(B21,'пр.взв.'!B7:F120,3,FALSE)</f>
        <v>24.12.97 кмс</v>
      </c>
      <c r="E21" s="353" t="str">
        <f>VLOOKUP(C21,'пр.взв.'!C7:G120,3,FALSE)</f>
        <v>СКФО</v>
      </c>
      <c r="F21" s="355" t="str">
        <f>VLOOKUP(B21,'пр.взв.'!B21:G120,5,FALSE)</f>
        <v>р. Дагестан, г. Махачкала, Пр</v>
      </c>
      <c r="G21" s="356"/>
      <c r="H21" s="356"/>
      <c r="I21" s="232"/>
      <c r="J21" s="232"/>
      <c r="K21" s="409"/>
      <c r="L21" s="407">
        <v>16</v>
      </c>
      <c r="M21" s="371" t="e">
        <f>VLOOKUP(L21,'пр.взв.'!B7:E70,2,FALSE)</f>
        <v>#N/A</v>
      </c>
      <c r="N21" s="353" t="e">
        <f>VLOOKUP(L21,'пр.взв.'!B7:F120,3,FALSE)</f>
        <v>#N/A</v>
      </c>
      <c r="O21" s="353" t="e">
        <f>VLOOKUP(M21,'пр.взв.'!C7:G120,3,FALSE)</f>
        <v>#N/A</v>
      </c>
      <c r="P21" s="355" t="e">
        <f>VLOOKUP(L21,'пр.взв.'!B21:G120,5,FALSE)</f>
        <v>#N/A</v>
      </c>
      <c r="Q21" s="356"/>
      <c r="R21" s="356"/>
      <c r="S21" s="232"/>
      <c r="T21" s="232"/>
    </row>
    <row r="22" spans="1:20" ht="12.75" customHeight="1" hidden="1" thickBot="1">
      <c r="A22" s="410"/>
      <c r="B22" s="405"/>
      <c r="C22" s="361"/>
      <c r="D22" s="354"/>
      <c r="E22" s="354"/>
      <c r="F22" s="354"/>
      <c r="G22" s="357"/>
      <c r="H22" s="357"/>
      <c r="I22" s="352"/>
      <c r="J22" s="352"/>
      <c r="K22" s="410"/>
      <c r="L22" s="405"/>
      <c r="M22" s="372"/>
      <c r="N22" s="354"/>
      <c r="O22" s="354"/>
      <c r="P22" s="354"/>
      <c r="Q22" s="357"/>
      <c r="R22" s="357"/>
      <c r="S22" s="352"/>
      <c r="T22" s="352"/>
    </row>
    <row r="24" spans="2:20" ht="15.75" hidden="1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90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90  кг.</v>
      </c>
      <c r="R24" s="77"/>
      <c r="S24" s="77"/>
      <c r="T24" s="77"/>
    </row>
    <row r="25" spans="1:20" ht="12.75" customHeight="1" hidden="1">
      <c r="A25" s="395" t="s">
        <v>42</v>
      </c>
      <c r="B25" s="386" t="s">
        <v>4</v>
      </c>
      <c r="C25" s="388" t="s">
        <v>5</v>
      </c>
      <c r="D25" s="379" t="s">
        <v>13</v>
      </c>
      <c r="E25" s="415" t="s">
        <v>14</v>
      </c>
      <c r="F25" s="416"/>
      <c r="G25" s="388" t="s">
        <v>15</v>
      </c>
      <c r="H25" s="391" t="s">
        <v>43</v>
      </c>
      <c r="I25" s="393" t="s">
        <v>16</v>
      </c>
      <c r="J25" s="381" t="s">
        <v>17</v>
      </c>
      <c r="K25" s="395" t="s">
        <v>42</v>
      </c>
      <c r="L25" s="386" t="s">
        <v>4</v>
      </c>
      <c r="M25" s="388" t="s">
        <v>5</v>
      </c>
      <c r="N25" s="379" t="s">
        <v>13</v>
      </c>
      <c r="O25" s="411" t="s">
        <v>14</v>
      </c>
      <c r="P25" s="412"/>
      <c r="Q25" s="388" t="s">
        <v>15</v>
      </c>
      <c r="R25" s="391" t="s">
        <v>43</v>
      </c>
      <c r="S25" s="393" t="s">
        <v>16</v>
      </c>
      <c r="T25" s="381" t="s">
        <v>17</v>
      </c>
    </row>
    <row r="26" spans="1:20" ht="13.5" customHeight="1" hidden="1" thickBot="1">
      <c r="A26" s="396"/>
      <c r="B26" s="387" t="s">
        <v>36</v>
      </c>
      <c r="C26" s="389"/>
      <c r="D26" s="390"/>
      <c r="E26" s="417"/>
      <c r="F26" s="418"/>
      <c r="G26" s="389"/>
      <c r="H26" s="392"/>
      <c r="I26" s="394"/>
      <c r="J26" s="382" t="s">
        <v>37</v>
      </c>
      <c r="K26" s="396"/>
      <c r="L26" s="387" t="s">
        <v>36</v>
      </c>
      <c r="M26" s="389"/>
      <c r="N26" s="390"/>
      <c r="O26" s="413"/>
      <c r="P26" s="414"/>
      <c r="Q26" s="389"/>
      <c r="R26" s="392"/>
      <c r="S26" s="394"/>
      <c r="T26" s="382" t="s">
        <v>37</v>
      </c>
    </row>
    <row r="27" spans="1:20" ht="12.75" hidden="1">
      <c r="A27" s="408">
        <v>1</v>
      </c>
      <c r="B27" s="406">
        <f>'пр.хода'!E8</f>
        <v>1</v>
      </c>
      <c r="C27" s="384" t="str">
        <f>VLOOKUP(B27,'пр.взв.'!B1:E82,2,FALSE)</f>
        <v>АФАСИЖЕВ Аслан Мухарбиевич</v>
      </c>
      <c r="D27" s="355" t="str">
        <f>VLOOKUP(B27,'пр.взв.'!B1:F126,3,FALSE)</f>
        <v>28.03.96 кмс</v>
      </c>
      <c r="E27" s="355" t="str">
        <f>VLOOKUP(C27,'пр.взв.'!C1:G126,3,FALSE)</f>
        <v>СКФО</v>
      </c>
      <c r="F27" s="355" t="str">
        <f>VLOOKUP(B27,'пр.взв.'!B1:G126,5,FALSE)</f>
        <v>р. Кабардино-Балкария</v>
      </c>
      <c r="G27" s="385"/>
      <c r="H27" s="377"/>
      <c r="I27" s="378"/>
      <c r="J27" s="379"/>
      <c r="K27" s="373">
        <v>3</v>
      </c>
      <c r="L27" s="406">
        <f>'пр.хода'!Q8</f>
        <v>2</v>
      </c>
      <c r="M27" s="376" t="str">
        <f>VLOOKUP(L27,'пр.взв.'!B1:E82,2,FALSE)</f>
        <v>АЮБОВ Рустам Абдулбасирович</v>
      </c>
      <c r="N27" s="355" t="str">
        <f>VLOOKUP(L27,'пр.взв.'!B1:F126,3,FALSE)</f>
        <v>28.06.96 кмс</v>
      </c>
      <c r="O27" s="355" t="str">
        <f>VLOOKUP(M27,'пр.взв.'!C1:G126,3,FALSE)</f>
        <v>СКФО</v>
      </c>
      <c r="P27" s="355" t="str">
        <f>VLOOKUP(L27,'пр.взв.'!B1:G126,5,FALSE)</f>
        <v>р. Дагестан, г. Махачкала, Пр</v>
      </c>
      <c r="Q27" s="385"/>
      <c r="R27" s="377"/>
      <c r="S27" s="378"/>
      <c r="T27" s="379"/>
    </row>
    <row r="28" spans="1:20" ht="12.75" hidden="1">
      <c r="A28" s="409"/>
      <c r="B28" s="407"/>
      <c r="C28" s="375"/>
      <c r="D28" s="362"/>
      <c r="E28" s="362"/>
      <c r="F28" s="362"/>
      <c r="G28" s="362"/>
      <c r="H28" s="362"/>
      <c r="I28" s="222"/>
      <c r="J28" s="210"/>
      <c r="K28" s="365"/>
      <c r="L28" s="407"/>
      <c r="M28" s="370"/>
      <c r="N28" s="362"/>
      <c r="O28" s="362"/>
      <c r="P28" s="362"/>
      <c r="Q28" s="362"/>
      <c r="R28" s="362"/>
      <c r="S28" s="222"/>
      <c r="T28" s="210"/>
    </row>
    <row r="29" spans="1:20" ht="12.75" hidden="1">
      <c r="A29" s="409"/>
      <c r="B29" s="404">
        <f>'пр.хода'!E12</f>
        <v>13</v>
      </c>
      <c r="C29" s="360" t="str">
        <f>VLOOKUP(B29,'пр.взв.'!B1:E82,2,FALSE)</f>
        <v>СУЛЕЙМАНОВ Рамазан Саидович</v>
      </c>
      <c r="D29" s="353" t="str">
        <f>VLOOKUP(B29,'пр.взв.'!B1:F128,3,FALSE)</f>
        <v>01.08.96 кмс</v>
      </c>
      <c r="E29" s="353" t="str">
        <f>VLOOKUP(C29,'пр.взв.'!C1:G128,3,FALSE)</f>
        <v>ПФО </v>
      </c>
      <c r="F29" s="353" t="str">
        <f>VLOOKUP(B29,'пр.взв.'!B3:G128,5,FALSE)</f>
        <v>р. Мордовия г. Саранск</v>
      </c>
      <c r="G29" s="356"/>
      <c r="H29" s="356"/>
      <c r="I29" s="232"/>
      <c r="J29" s="232"/>
      <c r="K29" s="365"/>
      <c r="L29" s="404">
        <f>'пр.хода'!Q12</f>
        <v>6</v>
      </c>
      <c r="M29" s="371" t="str">
        <f>VLOOKUP(L29,'пр.взв.'!B1:E82,2,FALSE)</f>
        <v>РОМАНОВ Никита Романович</v>
      </c>
      <c r="N29" s="353" t="str">
        <f>VLOOKUP(L29,'пр.взв.'!B1:F128,3,FALSE)</f>
        <v>18.04.1996 кмс</v>
      </c>
      <c r="O29" s="353" t="str">
        <f>VLOOKUP(M29,'пр.взв.'!C1:G128,3,FALSE)</f>
        <v>Москва</v>
      </c>
      <c r="P29" s="353" t="str">
        <f>VLOOKUP(L29,'пр.взв.'!B3:G128,5,FALSE)</f>
        <v>г. Москва, АСПЕ</v>
      </c>
      <c r="Q29" s="356"/>
      <c r="R29" s="356"/>
      <c r="S29" s="232"/>
      <c r="T29" s="232"/>
    </row>
    <row r="30" spans="1:20" ht="13.5" hidden="1" thickBot="1">
      <c r="A30" s="410"/>
      <c r="B30" s="405"/>
      <c r="C30" s="361"/>
      <c r="D30" s="354"/>
      <c r="E30" s="354"/>
      <c r="F30" s="354"/>
      <c r="G30" s="357"/>
      <c r="H30" s="357"/>
      <c r="I30" s="352"/>
      <c r="J30" s="352"/>
      <c r="K30" s="366"/>
      <c r="L30" s="405"/>
      <c r="M30" s="372"/>
      <c r="N30" s="354"/>
      <c r="O30" s="354"/>
      <c r="P30" s="354"/>
      <c r="Q30" s="357"/>
      <c r="R30" s="357"/>
      <c r="S30" s="352"/>
      <c r="T30" s="352"/>
    </row>
    <row r="31" spans="1:20" ht="12.75" hidden="1">
      <c r="A31" s="408">
        <v>2</v>
      </c>
      <c r="B31" s="406">
        <f>'пр.хода'!E16</f>
        <v>3</v>
      </c>
      <c r="C31" s="374" t="str">
        <f>VLOOKUP(B31,'пр.взв.'!B1:E82,2,FALSE)</f>
        <v>ГЛУШЕНКОВ Алексей Олегович</v>
      </c>
      <c r="D31" s="355" t="str">
        <f>VLOOKUP(B31,'пр.взв.'!B1:F130,3,FALSE)</f>
        <v>10.06.96 КМС</v>
      </c>
      <c r="E31" s="355" t="str">
        <f>VLOOKUP(C31,'пр.взв.'!C1:G130,3,FALSE)</f>
        <v>ЦФО</v>
      </c>
      <c r="F31" s="355" t="str">
        <f>VLOOKUP(B31,'пр.взв.'!B5:G130,5,FALSE)</f>
        <v>Московская обл., г. Богородское</v>
      </c>
      <c r="G31" s="385"/>
      <c r="H31" s="377"/>
      <c r="I31" s="378"/>
      <c r="J31" s="398"/>
      <c r="K31" s="373">
        <v>4</v>
      </c>
      <c r="L31" s="406">
        <f>'пр.хода'!Q16</f>
        <v>4</v>
      </c>
      <c r="M31" s="369" t="str">
        <f>VLOOKUP(L31,'пр.взв.'!B1:E82,2,FALSE)</f>
        <v>РАГИМЛИ Махмуд Эльдар оглы</v>
      </c>
      <c r="N31" s="355" t="str">
        <f>VLOOKUP(L31,'пр.взв.'!B1:F130,3,FALSE)</f>
        <v>11.04.97 кмс</v>
      </c>
      <c r="O31" s="355" t="str">
        <f>VLOOKUP(M31,'пр.взв.'!C1:G130,3,FALSE)</f>
        <v>Москва</v>
      </c>
      <c r="P31" s="355" t="str">
        <f>VLOOKUP(L31,'пр.взв.'!B5:G130,5,FALSE)</f>
        <v>г. Москва, Самбо-70</v>
      </c>
      <c r="Q31" s="385"/>
      <c r="R31" s="377"/>
      <c r="S31" s="378"/>
      <c r="T31" s="398"/>
    </row>
    <row r="32" spans="1:20" ht="12.75" hidden="1">
      <c r="A32" s="409"/>
      <c r="B32" s="407"/>
      <c r="C32" s="375"/>
      <c r="D32" s="362"/>
      <c r="E32" s="362"/>
      <c r="F32" s="362"/>
      <c r="G32" s="362"/>
      <c r="H32" s="362"/>
      <c r="I32" s="222"/>
      <c r="J32" s="210"/>
      <c r="K32" s="365"/>
      <c r="L32" s="407"/>
      <c r="M32" s="370"/>
      <c r="N32" s="362"/>
      <c r="O32" s="362"/>
      <c r="P32" s="362"/>
      <c r="Q32" s="362"/>
      <c r="R32" s="362"/>
      <c r="S32" s="222"/>
      <c r="T32" s="210"/>
    </row>
    <row r="33" spans="1:20" ht="12.75" hidden="1">
      <c r="A33" s="409"/>
      <c r="B33" s="404">
        <f>'пр.хода'!E20</f>
        <v>7</v>
      </c>
      <c r="C33" s="360" t="str">
        <f>VLOOKUP(B33,'пр.взв.'!B1:E82,2,FALSE)</f>
        <v>МАКСУТОВ Руслан Рифатович</v>
      </c>
      <c r="D33" s="353" t="str">
        <f>VLOOKUP(B33,'пр.взв.'!B1:F132,3,FALSE)</f>
        <v>15.12.96 кмс</v>
      </c>
      <c r="E33" s="353" t="str">
        <f>VLOOKUP(C33,'пр.взв.'!C1:G132,3,FALSE)</f>
        <v>СПб</v>
      </c>
      <c r="F33" s="355" t="str">
        <f>VLOOKUP(B33,'пр.взв.'!B7:G132,5,FALSE)</f>
        <v>МВАА</v>
      </c>
      <c r="G33" s="356"/>
      <c r="H33" s="356"/>
      <c r="I33" s="232"/>
      <c r="J33" s="232"/>
      <c r="K33" s="365"/>
      <c r="L33" s="404">
        <f>'пр.хода'!Q20</f>
        <v>8</v>
      </c>
      <c r="M33" s="371" t="str">
        <f>VLOOKUP(L33,'пр.взв.'!B1:E82,2,FALSE)</f>
        <v>ДЕМЕНТЬЕВ Владислав Алексеевич</v>
      </c>
      <c r="N33" s="353" t="str">
        <f>VLOOKUP(L33,'пр.взв.'!B1:F132,3,FALSE)</f>
        <v>14.08.96 мс</v>
      </c>
      <c r="O33" s="353" t="str">
        <f>VLOOKUP(M33,'пр.взв.'!C1:G132,3,FALSE)</f>
        <v>СПб</v>
      </c>
      <c r="P33" s="355" t="str">
        <f>VLOOKUP(L33,'пр.взв.'!B7:G132,5,FALSE)</f>
        <v>ДИНАМО</v>
      </c>
      <c r="Q33" s="356"/>
      <c r="R33" s="356"/>
      <c r="S33" s="232"/>
      <c r="T33" s="232"/>
    </row>
    <row r="34" spans="1:20" ht="13.5" hidden="1" thickBot="1">
      <c r="A34" s="410"/>
      <c r="B34" s="405"/>
      <c r="C34" s="361"/>
      <c r="D34" s="354"/>
      <c r="E34" s="354"/>
      <c r="F34" s="354"/>
      <c r="G34" s="357"/>
      <c r="H34" s="357"/>
      <c r="I34" s="352"/>
      <c r="J34" s="352"/>
      <c r="K34" s="366"/>
      <c r="L34" s="405"/>
      <c r="M34" s="372"/>
      <c r="N34" s="354"/>
      <c r="O34" s="354"/>
      <c r="P34" s="354"/>
      <c r="Q34" s="357"/>
      <c r="R34" s="357"/>
      <c r="S34" s="352"/>
      <c r="T34" s="352"/>
    </row>
    <row r="36" spans="2:20" ht="15.7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90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90  кг.</v>
      </c>
      <c r="R36" s="79"/>
      <c r="S36" s="79"/>
      <c r="T36" s="79"/>
    </row>
    <row r="37" spans="1:20" ht="12.75" customHeight="1">
      <c r="A37" s="395" t="s">
        <v>42</v>
      </c>
      <c r="B37" s="386" t="s">
        <v>4</v>
      </c>
      <c r="C37" s="388" t="s">
        <v>5</v>
      </c>
      <c r="D37" s="379" t="s">
        <v>13</v>
      </c>
      <c r="E37" s="415" t="s">
        <v>14</v>
      </c>
      <c r="F37" s="416"/>
      <c r="G37" s="388" t="s">
        <v>15</v>
      </c>
      <c r="H37" s="391" t="s">
        <v>43</v>
      </c>
      <c r="I37" s="393" t="s">
        <v>16</v>
      </c>
      <c r="J37" s="381" t="s">
        <v>17</v>
      </c>
      <c r="K37" s="395" t="s">
        <v>42</v>
      </c>
      <c r="L37" s="386" t="s">
        <v>4</v>
      </c>
      <c r="M37" s="388" t="s">
        <v>5</v>
      </c>
      <c r="N37" s="379" t="s">
        <v>13</v>
      </c>
      <c r="O37" s="411" t="s">
        <v>14</v>
      </c>
      <c r="P37" s="412"/>
      <c r="Q37" s="388" t="s">
        <v>15</v>
      </c>
      <c r="R37" s="391" t="s">
        <v>43</v>
      </c>
      <c r="S37" s="393" t="s">
        <v>16</v>
      </c>
      <c r="T37" s="381" t="s">
        <v>17</v>
      </c>
    </row>
    <row r="38" spans="1:20" ht="13.5" customHeight="1" thickBot="1">
      <c r="A38" s="396"/>
      <c r="B38" s="387" t="s">
        <v>36</v>
      </c>
      <c r="C38" s="389"/>
      <c r="D38" s="390"/>
      <c r="E38" s="417"/>
      <c r="F38" s="418"/>
      <c r="G38" s="389"/>
      <c r="H38" s="392"/>
      <c r="I38" s="394"/>
      <c r="J38" s="382" t="s">
        <v>37</v>
      </c>
      <c r="K38" s="396"/>
      <c r="L38" s="387" t="s">
        <v>36</v>
      </c>
      <c r="M38" s="389"/>
      <c r="N38" s="390"/>
      <c r="O38" s="413"/>
      <c r="P38" s="414"/>
      <c r="Q38" s="389"/>
      <c r="R38" s="392"/>
      <c r="S38" s="394"/>
      <c r="T38" s="382" t="s">
        <v>37</v>
      </c>
    </row>
    <row r="39" spans="1:20" ht="12.75">
      <c r="A39" s="399">
        <v>1</v>
      </c>
      <c r="B39" s="402">
        <f>'пр.хода'!G10</f>
        <v>1</v>
      </c>
      <c r="C39" s="374" t="str">
        <f>VLOOKUP(B39,'пр.взв.'!B2:E90,2,FALSE)</f>
        <v>АФАСИЖЕВ Аслан Мухарбиевич</v>
      </c>
      <c r="D39" s="398" t="str">
        <f>VLOOKUP(B39,'пр.взв.'!B2:F138,3,FALSE)</f>
        <v>28.03.96 кмс</v>
      </c>
      <c r="E39" s="398" t="str">
        <f>VLOOKUP(C39,'пр.взв.'!C2:G138,3,FALSE)</f>
        <v>СКФО</v>
      </c>
      <c r="F39" s="398" t="str">
        <f>VLOOKUP(B39,'пр.взв.'!B2:G138,5,FALSE)</f>
        <v>р. Кабардино-Балкария</v>
      </c>
      <c r="G39" s="385"/>
      <c r="H39" s="377"/>
      <c r="I39" s="378"/>
      <c r="J39" s="379"/>
      <c r="K39" s="399">
        <v>2</v>
      </c>
      <c r="L39" s="402">
        <f>'пр.хода'!O10</f>
        <v>2</v>
      </c>
      <c r="M39" s="369" t="str">
        <f>VLOOKUP(L39,'пр.взв.'!B2:E90,2,FALSE)</f>
        <v>АЮБОВ Рустам Абдулбасирович</v>
      </c>
      <c r="N39" s="398" t="str">
        <f>VLOOKUP(L39,'пр.взв.'!B2:F138,3,FALSE)</f>
        <v>28.06.96 кмс</v>
      </c>
      <c r="O39" s="398" t="str">
        <f>VLOOKUP(M39,'пр.взв.'!C2:G138,3,FALSE)</f>
        <v>СКФО</v>
      </c>
      <c r="P39" s="398" t="str">
        <f>VLOOKUP(L39,'пр.взв.'!B2:G138,5,FALSE)</f>
        <v>р. Дагестан, г. Махачкала, Пр</v>
      </c>
      <c r="Q39" s="385"/>
      <c r="R39" s="377"/>
      <c r="S39" s="378"/>
      <c r="T39" s="379"/>
    </row>
    <row r="40" spans="1:20" ht="12.75">
      <c r="A40" s="400"/>
      <c r="B40" s="368"/>
      <c r="C40" s="375"/>
      <c r="D40" s="362"/>
      <c r="E40" s="362"/>
      <c r="F40" s="362"/>
      <c r="G40" s="362"/>
      <c r="H40" s="362"/>
      <c r="I40" s="222"/>
      <c r="J40" s="210"/>
      <c r="K40" s="400"/>
      <c r="L40" s="368"/>
      <c r="M40" s="370"/>
      <c r="N40" s="362"/>
      <c r="O40" s="362"/>
      <c r="P40" s="362"/>
      <c r="Q40" s="362"/>
      <c r="R40" s="362"/>
      <c r="S40" s="222"/>
      <c r="T40" s="210"/>
    </row>
    <row r="41" spans="1:20" ht="12.75">
      <c r="A41" s="400"/>
      <c r="B41" s="403">
        <f>'пр.хода'!G18</f>
        <v>7</v>
      </c>
      <c r="C41" s="360" t="str">
        <f>VLOOKUP(B41,'пр.взв.'!B2:E90,2,FALSE)</f>
        <v>МАКСУТОВ Руслан Рифатович</v>
      </c>
      <c r="D41" s="353" t="str">
        <f>VLOOKUP(B41,'пр.взв.'!B2:F140,3,FALSE)</f>
        <v>15.12.96 кмс</v>
      </c>
      <c r="E41" s="353" t="str">
        <f>VLOOKUP(C41,'пр.взв.'!C2:G140,3,FALSE)</f>
        <v>СПб</v>
      </c>
      <c r="F41" s="353" t="str">
        <f>VLOOKUP(B41,'пр.взв.'!B2:G140,5,FALSE)</f>
        <v>МВАА</v>
      </c>
      <c r="G41" s="356"/>
      <c r="H41" s="356"/>
      <c r="I41" s="232"/>
      <c r="J41" s="232"/>
      <c r="K41" s="400"/>
      <c r="L41" s="403">
        <f>'пр.хода'!O18</f>
        <v>8</v>
      </c>
      <c r="M41" s="371" t="str">
        <f>VLOOKUP(L41,'пр.взв.'!B2:E90,2,FALSE)</f>
        <v>ДЕМЕНТЬЕВ Владислав Алексеевич</v>
      </c>
      <c r="N41" s="353" t="str">
        <f>VLOOKUP(L41,'пр.взв.'!B2:F140,3,FALSE)</f>
        <v>14.08.96 мс</v>
      </c>
      <c r="O41" s="353" t="str">
        <f>VLOOKUP(M41,'пр.взв.'!C2:G140,3,FALSE)</f>
        <v>СПб</v>
      </c>
      <c r="P41" s="353" t="str">
        <f>VLOOKUP(L41,'пр.взв.'!B2:G140,5,FALSE)</f>
        <v>ДИНАМО</v>
      </c>
      <c r="Q41" s="356"/>
      <c r="R41" s="356"/>
      <c r="S41" s="232"/>
      <c r="T41" s="232"/>
    </row>
    <row r="42" spans="1:20" ht="13.5" thickBot="1">
      <c r="A42" s="401"/>
      <c r="B42" s="359"/>
      <c r="C42" s="361"/>
      <c r="D42" s="354"/>
      <c r="E42" s="354"/>
      <c r="F42" s="354"/>
      <c r="G42" s="357"/>
      <c r="H42" s="357"/>
      <c r="I42" s="352"/>
      <c r="J42" s="352"/>
      <c r="K42" s="401"/>
      <c r="L42" s="359"/>
      <c r="M42" s="372"/>
      <c r="N42" s="354"/>
      <c r="O42" s="354"/>
      <c r="P42" s="354"/>
      <c r="Q42" s="357"/>
      <c r="R42" s="357"/>
      <c r="S42" s="352"/>
      <c r="T42" s="352"/>
    </row>
    <row r="44" spans="1:20" ht="15">
      <c r="A44" s="397" t="s">
        <v>45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 t="s">
        <v>46</v>
      </c>
      <c r="L44" s="397"/>
      <c r="M44" s="397"/>
      <c r="N44" s="397"/>
      <c r="O44" s="397"/>
      <c r="P44" s="397"/>
      <c r="Q44" s="397"/>
      <c r="R44" s="397"/>
      <c r="S44" s="397"/>
      <c r="T44" s="397"/>
    </row>
    <row r="45" spans="2:20" ht="15">
      <c r="B45" s="75" t="s">
        <v>35</v>
      </c>
      <c r="C45" s="80"/>
      <c r="D45" s="80"/>
      <c r="E45" s="80"/>
      <c r="F45" s="80"/>
      <c r="G45" s="83" t="str">
        <f>G36</f>
        <v>в.к. 90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90  кг.</v>
      </c>
      <c r="R45" s="78"/>
      <c r="S45" s="78"/>
      <c r="T45" s="78"/>
    </row>
    <row r="46" spans="1:20" ht="12.75" customHeight="1" hidden="1">
      <c r="A46" s="395" t="s">
        <v>42</v>
      </c>
      <c r="B46" s="386" t="s">
        <v>4</v>
      </c>
      <c r="C46" s="388" t="s">
        <v>5</v>
      </c>
      <c r="D46" s="379" t="s">
        <v>13</v>
      </c>
      <c r="E46" s="415" t="s">
        <v>14</v>
      </c>
      <c r="F46" s="416"/>
      <c r="G46" s="388" t="s">
        <v>15</v>
      </c>
      <c r="H46" s="391" t="s">
        <v>43</v>
      </c>
      <c r="I46" s="393" t="s">
        <v>16</v>
      </c>
      <c r="J46" s="381" t="s">
        <v>17</v>
      </c>
      <c r="K46" s="395" t="s">
        <v>42</v>
      </c>
      <c r="L46" s="386" t="s">
        <v>4</v>
      </c>
      <c r="M46" s="388" t="s">
        <v>5</v>
      </c>
      <c r="N46" s="379" t="s">
        <v>13</v>
      </c>
      <c r="O46" s="411" t="s">
        <v>14</v>
      </c>
      <c r="P46" s="412"/>
      <c r="Q46" s="388" t="s">
        <v>15</v>
      </c>
      <c r="R46" s="391" t="s">
        <v>43</v>
      </c>
      <c r="S46" s="393" t="s">
        <v>16</v>
      </c>
      <c r="T46" s="381" t="s">
        <v>17</v>
      </c>
    </row>
    <row r="47" spans="1:20" ht="13.5" customHeight="1" hidden="1" thickBot="1">
      <c r="A47" s="396"/>
      <c r="B47" s="387" t="s">
        <v>36</v>
      </c>
      <c r="C47" s="389"/>
      <c r="D47" s="390"/>
      <c r="E47" s="417"/>
      <c r="F47" s="418"/>
      <c r="G47" s="389"/>
      <c r="H47" s="392"/>
      <c r="I47" s="394"/>
      <c r="J47" s="382" t="s">
        <v>37</v>
      </c>
      <c r="K47" s="396"/>
      <c r="L47" s="387" t="s">
        <v>36</v>
      </c>
      <c r="M47" s="389"/>
      <c r="N47" s="390"/>
      <c r="O47" s="413"/>
      <c r="P47" s="414"/>
      <c r="Q47" s="389"/>
      <c r="R47" s="392"/>
      <c r="S47" s="394"/>
      <c r="T47" s="382" t="s">
        <v>37</v>
      </c>
    </row>
    <row r="48" spans="1:20" ht="12.75" hidden="1">
      <c r="A48" s="373">
        <v>1</v>
      </c>
      <c r="B48" s="367">
        <f>'пр.хода'!A25</f>
        <v>9</v>
      </c>
      <c r="C48" s="384" t="str">
        <f>VLOOKUP(B48,'пр.взв.'!B4:E103,2,FALSE)</f>
        <v>МЕДОВ Дамир Александрович</v>
      </c>
      <c r="D48" s="355" t="str">
        <f>VLOOKUP(B48,'пр.взв.'!B4:F147,3,FALSE)</f>
        <v>17.06.96 кмс</v>
      </c>
      <c r="E48" s="355" t="str">
        <f>VLOOKUP(C48,'пр.взв.'!C4:G147,3,FALSE)</f>
        <v>Москва</v>
      </c>
      <c r="F48" s="355" t="str">
        <f>VLOOKUP(B48,'пр.взв.'!B4:G147,5,FALSE)</f>
        <v>г. Москва, АСПЕ</v>
      </c>
      <c r="G48" s="385"/>
      <c r="H48" s="377"/>
      <c r="I48" s="378"/>
      <c r="J48" s="379"/>
      <c r="K48" s="373">
        <v>3</v>
      </c>
      <c r="L48" s="380">
        <f>'пр.хода'!I25</f>
        <v>10</v>
      </c>
      <c r="M48" s="376" t="str">
        <f>VLOOKUP(L48,'пр.взв.'!B4:E103,2,FALSE)</f>
        <v>АРКАНИА Дата Мерабиевич</v>
      </c>
      <c r="N48" s="355" t="str">
        <f>VLOOKUP(L48,'пр.взв.'!B4:F147,3,FALSE)</f>
        <v>16.07.98 кмс</v>
      </c>
      <c r="O48" s="355" t="str">
        <f>VLOOKUP(M48,'пр.взв.'!C4:G147,3,FALSE)</f>
        <v>Москва</v>
      </c>
      <c r="P48" s="355" t="str">
        <f>VLOOKUP(L48,'пр.взв.'!B4:G147,5,FALSE)</f>
        <v>г. Москва, Самбо-70</v>
      </c>
      <c r="Q48" s="363"/>
      <c r="R48" s="364"/>
      <c r="S48" s="246"/>
      <c r="T48" s="233"/>
    </row>
    <row r="49" spans="1:20" ht="12.75" hidden="1">
      <c r="A49" s="365"/>
      <c r="B49" s="368"/>
      <c r="C49" s="375"/>
      <c r="D49" s="362"/>
      <c r="E49" s="362"/>
      <c r="F49" s="362"/>
      <c r="G49" s="362"/>
      <c r="H49" s="362"/>
      <c r="I49" s="222"/>
      <c r="J49" s="210"/>
      <c r="K49" s="365"/>
      <c r="L49" s="368"/>
      <c r="M49" s="370"/>
      <c r="N49" s="362"/>
      <c r="O49" s="362"/>
      <c r="P49" s="362"/>
      <c r="Q49" s="362"/>
      <c r="R49" s="362"/>
      <c r="S49" s="222"/>
      <c r="T49" s="210"/>
    </row>
    <row r="50" spans="1:20" ht="12.75" hidden="1">
      <c r="A50" s="365"/>
      <c r="B50" s="358">
        <f>'пр.хода'!A27</f>
        <v>13</v>
      </c>
      <c r="C50" s="360" t="str">
        <f>VLOOKUP(B50,'пр.взв.'!B4:E103,2,FALSE)</f>
        <v>СУЛЕЙМАНОВ Рамазан Саидович</v>
      </c>
      <c r="D50" s="353" t="str">
        <f>VLOOKUP(B50,'пр.взв.'!B4:F149,3,FALSE)</f>
        <v>01.08.96 кмс</v>
      </c>
      <c r="E50" s="353" t="str">
        <f>VLOOKUP(C50,'пр.взв.'!C4:G149,3,FALSE)</f>
        <v>ПФО </v>
      </c>
      <c r="F50" s="353" t="str">
        <f>VLOOKUP(B50,'пр.взв.'!B6:G149,5,FALSE)</f>
        <v>р. Мордовия г. Саранск</v>
      </c>
      <c r="G50" s="356"/>
      <c r="H50" s="356"/>
      <c r="I50" s="232"/>
      <c r="J50" s="232"/>
      <c r="K50" s="365"/>
      <c r="L50" s="358">
        <f>'пр.хода'!I27</f>
        <v>6</v>
      </c>
      <c r="M50" s="371" t="str">
        <f>VLOOKUP(L50,'пр.взв.'!B4:E103,2,FALSE)</f>
        <v>РОМАНОВ Никита Романович</v>
      </c>
      <c r="N50" s="353" t="str">
        <f>VLOOKUP(L50,'пр.взв.'!B4:F149,3,FALSE)</f>
        <v>18.04.1996 кмс</v>
      </c>
      <c r="O50" s="353" t="str">
        <f>VLOOKUP(M50,'пр.взв.'!C4:G149,3,FALSE)</f>
        <v>Москва</v>
      </c>
      <c r="P50" s="353" t="str">
        <f>VLOOKUP(L50,'пр.взв.'!B6:G149,5,FALSE)</f>
        <v>г. Москва, АСПЕ</v>
      </c>
      <c r="Q50" s="356"/>
      <c r="R50" s="356"/>
      <c r="S50" s="232"/>
      <c r="T50" s="232"/>
    </row>
    <row r="51" spans="1:20" ht="13.5" hidden="1" thickBot="1">
      <c r="A51" s="383"/>
      <c r="B51" s="359"/>
      <c r="C51" s="361"/>
      <c r="D51" s="354"/>
      <c r="E51" s="354"/>
      <c r="F51" s="354"/>
      <c r="G51" s="357"/>
      <c r="H51" s="357"/>
      <c r="I51" s="352"/>
      <c r="J51" s="352"/>
      <c r="K51" s="366"/>
      <c r="L51" s="359"/>
      <c r="M51" s="372"/>
      <c r="N51" s="354"/>
      <c r="O51" s="354"/>
      <c r="P51" s="354"/>
      <c r="Q51" s="357"/>
      <c r="R51" s="357"/>
      <c r="S51" s="352"/>
      <c r="T51" s="352"/>
    </row>
    <row r="52" spans="1:20" ht="12.75" hidden="1">
      <c r="A52" s="373">
        <v>2</v>
      </c>
      <c r="B52" s="367">
        <f>'пр.хода'!A31</f>
        <v>0</v>
      </c>
      <c r="C52" s="374" t="e">
        <f>VLOOKUP(B52,'пр.взв.'!B4:E103,2,FALSE)</f>
        <v>#N/A</v>
      </c>
      <c r="D52" s="355" t="e">
        <f>VLOOKUP(B52,'пр.взв.'!B4:F151,3,FALSE)</f>
        <v>#N/A</v>
      </c>
      <c r="E52" s="355" t="e">
        <f>VLOOKUP(C52,'пр.взв.'!C4:G151,3,FALSE)</f>
        <v>#N/A</v>
      </c>
      <c r="F52" s="355" t="e">
        <f>VLOOKUP(B52,'пр.взв.'!B8:G151,5,FALSE)</f>
        <v>#N/A</v>
      </c>
      <c r="G52" s="363"/>
      <c r="H52" s="364"/>
      <c r="I52" s="246"/>
      <c r="J52" s="233"/>
      <c r="K52" s="365">
        <v>4</v>
      </c>
      <c r="L52" s="367">
        <f>'пр.хода'!I31</f>
        <v>0</v>
      </c>
      <c r="M52" s="369" t="e">
        <f>VLOOKUP(L52,'пр.взв.'!B4:E103,2,FALSE)</f>
        <v>#N/A</v>
      </c>
      <c r="N52" s="355" t="e">
        <f>VLOOKUP(L52,'пр.взв.'!B4:F151,3,FALSE)</f>
        <v>#N/A</v>
      </c>
      <c r="O52" s="355" t="e">
        <f>VLOOKUP(M52,'пр.взв.'!C4:G151,3,FALSE)</f>
        <v>#N/A</v>
      </c>
      <c r="P52" s="355" t="e">
        <f>VLOOKUP(L52,'пр.взв.'!B8:G151,5,FALSE)</f>
        <v>#N/A</v>
      </c>
      <c r="Q52" s="363"/>
      <c r="R52" s="364"/>
      <c r="S52" s="246"/>
      <c r="T52" s="233"/>
    </row>
    <row r="53" spans="1:20" ht="12.75" hidden="1">
      <c r="A53" s="365"/>
      <c r="B53" s="368"/>
      <c r="C53" s="375"/>
      <c r="D53" s="362"/>
      <c r="E53" s="362"/>
      <c r="F53" s="362"/>
      <c r="G53" s="362"/>
      <c r="H53" s="362"/>
      <c r="I53" s="222"/>
      <c r="J53" s="210"/>
      <c r="K53" s="365"/>
      <c r="L53" s="368"/>
      <c r="M53" s="370"/>
      <c r="N53" s="362"/>
      <c r="O53" s="362"/>
      <c r="P53" s="362"/>
      <c r="Q53" s="362"/>
      <c r="R53" s="362"/>
      <c r="S53" s="222"/>
      <c r="T53" s="210"/>
    </row>
    <row r="54" spans="1:20" ht="12.75" hidden="1">
      <c r="A54" s="365"/>
      <c r="B54" s="358">
        <f>'пр.хода'!A33</f>
        <v>3</v>
      </c>
      <c r="C54" s="360" t="str">
        <f>VLOOKUP(B54,'пр.взв.'!B4:E103,2,FALSE)</f>
        <v>ГЛУШЕНКОВ Алексей Олегович</v>
      </c>
      <c r="D54" s="353" t="str">
        <f>VLOOKUP(B54,'пр.взв.'!B4:F153,3,FALSE)</f>
        <v>10.06.96 КМС</v>
      </c>
      <c r="E54" s="353" t="str">
        <f>VLOOKUP(C54,'пр.взв.'!C4:G153,3,FALSE)</f>
        <v>ЦФО</v>
      </c>
      <c r="F54" s="355" t="str">
        <f>VLOOKUP(B54,'пр.взв.'!B10:G153,5,FALSE)</f>
        <v>Московская обл., г. Богородское</v>
      </c>
      <c r="G54" s="356"/>
      <c r="H54" s="356"/>
      <c r="I54" s="232"/>
      <c r="J54" s="232"/>
      <c r="K54" s="365"/>
      <c r="L54" s="358">
        <f>'пр.хода'!I33</f>
        <v>4</v>
      </c>
      <c r="M54" s="371" t="str">
        <f>VLOOKUP(L54,'пр.взв.'!B4:E103,2,FALSE)</f>
        <v>РАГИМЛИ Махмуд Эльдар оглы</v>
      </c>
      <c r="N54" s="353" t="str">
        <f>VLOOKUP(L54,'пр.взв.'!B4:F153,3,FALSE)</f>
        <v>11.04.97 кмс</v>
      </c>
      <c r="O54" s="353" t="str">
        <f>VLOOKUP(M54,'пр.взв.'!C4:G153,3,FALSE)</f>
        <v>Москва</v>
      </c>
      <c r="P54" s="355" t="str">
        <f>VLOOKUP(L54,'пр.взв.'!B10:G153,5,FALSE)</f>
        <v>г. Москва, Самбо-70</v>
      </c>
      <c r="Q54" s="356"/>
      <c r="R54" s="356"/>
      <c r="S54" s="232"/>
      <c r="T54" s="232"/>
    </row>
    <row r="55" spans="1:20" ht="13.5" hidden="1" thickBot="1">
      <c r="A55" s="366"/>
      <c r="B55" s="359"/>
      <c r="C55" s="361"/>
      <c r="D55" s="354"/>
      <c r="E55" s="354"/>
      <c r="F55" s="354"/>
      <c r="G55" s="357"/>
      <c r="H55" s="357"/>
      <c r="I55" s="352"/>
      <c r="J55" s="352"/>
      <c r="K55" s="366"/>
      <c r="L55" s="359"/>
      <c r="M55" s="372"/>
      <c r="N55" s="354"/>
      <c r="O55" s="354"/>
      <c r="P55" s="354"/>
      <c r="Q55" s="357"/>
      <c r="R55" s="357"/>
      <c r="S55" s="352"/>
      <c r="T55" s="352"/>
    </row>
    <row r="56" ht="13.5" thickBot="1"/>
    <row r="57" spans="1:20" ht="12.75" customHeight="1">
      <c r="A57" s="395" t="s">
        <v>42</v>
      </c>
      <c r="B57" s="386" t="s">
        <v>4</v>
      </c>
      <c r="C57" s="388" t="s">
        <v>5</v>
      </c>
      <c r="D57" s="379" t="s">
        <v>13</v>
      </c>
      <c r="E57" s="415" t="s">
        <v>14</v>
      </c>
      <c r="F57" s="416"/>
      <c r="G57" s="388" t="s">
        <v>15</v>
      </c>
      <c r="H57" s="391" t="s">
        <v>43</v>
      </c>
      <c r="I57" s="393" t="s">
        <v>16</v>
      </c>
      <c r="J57" s="381" t="s">
        <v>17</v>
      </c>
      <c r="K57" s="395" t="s">
        <v>42</v>
      </c>
      <c r="L57" s="428" t="s">
        <v>4</v>
      </c>
      <c r="M57" s="388" t="s">
        <v>5</v>
      </c>
      <c r="N57" s="379" t="s">
        <v>13</v>
      </c>
      <c r="O57" s="411" t="s">
        <v>14</v>
      </c>
      <c r="P57" s="412"/>
      <c r="Q57" s="388" t="s">
        <v>15</v>
      </c>
      <c r="R57" s="391" t="s">
        <v>43</v>
      </c>
      <c r="S57" s="393" t="s">
        <v>16</v>
      </c>
      <c r="T57" s="381" t="s">
        <v>17</v>
      </c>
    </row>
    <row r="58" spans="1:20" ht="13.5" customHeight="1" thickBot="1">
      <c r="A58" s="396"/>
      <c r="B58" s="387" t="s">
        <v>36</v>
      </c>
      <c r="C58" s="389"/>
      <c r="D58" s="390"/>
      <c r="E58" s="417"/>
      <c r="F58" s="418"/>
      <c r="G58" s="389"/>
      <c r="H58" s="392"/>
      <c r="I58" s="394"/>
      <c r="J58" s="382" t="s">
        <v>37</v>
      </c>
      <c r="K58" s="396"/>
      <c r="L58" s="429" t="s">
        <v>36</v>
      </c>
      <c r="M58" s="389"/>
      <c r="N58" s="390"/>
      <c r="O58" s="413"/>
      <c r="P58" s="414"/>
      <c r="Q58" s="389"/>
      <c r="R58" s="392"/>
      <c r="S58" s="394"/>
      <c r="T58" s="382" t="s">
        <v>37</v>
      </c>
    </row>
    <row r="59" spans="1:20" ht="12.75">
      <c r="A59" s="373">
        <v>1</v>
      </c>
      <c r="B59" s="430">
        <f>'пр.хода'!C26</f>
        <v>9</v>
      </c>
      <c r="C59" s="384" t="str">
        <f>VLOOKUP(B59,'пр.взв.'!B1:E114,2,FALSE)</f>
        <v>МЕДОВ Дамир Александрович</v>
      </c>
      <c r="D59" s="355" t="str">
        <f>VLOOKUP(B59,'пр.взв.'!B1:F158,3,FALSE)</f>
        <v>17.06.96 кмс</v>
      </c>
      <c r="E59" s="355" t="str">
        <f>VLOOKUP(C59,'пр.взв.'!C1:G158,3,FALSE)</f>
        <v>Москва</v>
      </c>
      <c r="F59" s="355" t="str">
        <f>VLOOKUP(B59,'пр.взв.'!B5:G158,5,FALSE)</f>
        <v>г. Москва, АСПЕ</v>
      </c>
      <c r="G59" s="385"/>
      <c r="H59" s="377"/>
      <c r="I59" s="378"/>
      <c r="J59" s="379"/>
      <c r="K59" s="373">
        <v>2</v>
      </c>
      <c r="L59" s="402">
        <f>'пр.хода'!M26</f>
        <v>6</v>
      </c>
      <c r="M59" s="376" t="str">
        <f>VLOOKUP(L59,'пр.взв.'!B1:E114,2,FALSE)</f>
        <v>РОМАНОВ Никита Романович</v>
      </c>
      <c r="N59" s="355" t="str">
        <f>VLOOKUP(L59,'пр.взв.'!B1:F158,3,FALSE)</f>
        <v>18.04.1996 кмс</v>
      </c>
      <c r="O59" s="355" t="str">
        <f>VLOOKUP(M59,'пр.взв.'!C1:G158,3,FALSE)</f>
        <v>Москва</v>
      </c>
      <c r="P59" s="355" t="str">
        <f>VLOOKUP(L59,'пр.взв.'!B1:G158,5,FALSE)</f>
        <v>г. Москва, АСПЕ</v>
      </c>
      <c r="Q59" s="363"/>
      <c r="R59" s="364"/>
      <c r="S59" s="246"/>
      <c r="T59" s="233"/>
    </row>
    <row r="60" spans="1:20" ht="12.75">
      <c r="A60" s="365"/>
      <c r="B60" s="431"/>
      <c r="C60" s="375"/>
      <c r="D60" s="362"/>
      <c r="E60" s="362"/>
      <c r="F60" s="362"/>
      <c r="G60" s="362"/>
      <c r="H60" s="362"/>
      <c r="I60" s="222"/>
      <c r="J60" s="210"/>
      <c r="K60" s="365"/>
      <c r="L60" s="431"/>
      <c r="M60" s="370"/>
      <c r="N60" s="362"/>
      <c r="O60" s="362"/>
      <c r="P60" s="362"/>
      <c r="Q60" s="362"/>
      <c r="R60" s="362"/>
      <c r="S60" s="222"/>
      <c r="T60" s="210"/>
    </row>
    <row r="61" spans="1:20" ht="12.75">
      <c r="A61" s="365"/>
      <c r="B61" s="403">
        <f>'пр.хода'!C32</f>
        <v>3</v>
      </c>
      <c r="C61" s="360" t="str">
        <f>VLOOKUP(B61,'пр.взв.'!B1:E114,2,FALSE)</f>
        <v>ГЛУШЕНКОВ Алексей Олегович</v>
      </c>
      <c r="D61" s="353" t="str">
        <f>VLOOKUP(B61,'пр.взв.'!B1:F160,3,FALSE)</f>
        <v>10.06.96 КМС</v>
      </c>
      <c r="E61" s="353" t="str">
        <f>VLOOKUP(C61,'пр.взв.'!C1:G160,3,FALSE)</f>
        <v>ЦФО</v>
      </c>
      <c r="F61" s="353" t="str">
        <f>VLOOKUP(B61,'пр.взв.'!B1:G160,5,FALSE)</f>
        <v>Московская обл., г. Богородское</v>
      </c>
      <c r="G61" s="356"/>
      <c r="H61" s="356"/>
      <c r="I61" s="232"/>
      <c r="J61" s="232"/>
      <c r="K61" s="365"/>
      <c r="L61" s="403">
        <f>'пр.хода'!M32</f>
        <v>4</v>
      </c>
      <c r="M61" s="371" t="str">
        <f>VLOOKUP(L61,'пр.взв.'!B1:E114,2,FALSE)</f>
        <v>РАГИМЛИ Махмуд Эльдар оглы</v>
      </c>
      <c r="N61" s="353" t="str">
        <f>VLOOKUP(L61,'пр.взв.'!B1:F160,3,FALSE)</f>
        <v>11.04.97 кмс</v>
      </c>
      <c r="O61" s="353" t="str">
        <f>VLOOKUP(M61,'пр.взв.'!C1:G160,3,FALSE)</f>
        <v>Москва</v>
      </c>
      <c r="P61" s="353" t="str">
        <f>VLOOKUP(L61,'пр.взв.'!B1:G160,5,FALSE)</f>
        <v>г. Москва, Самбо-70</v>
      </c>
      <c r="Q61" s="356"/>
      <c r="R61" s="356"/>
      <c r="S61" s="232"/>
      <c r="T61" s="232"/>
    </row>
    <row r="62" spans="1:20" ht="13.5" thickBot="1">
      <c r="A62" s="366"/>
      <c r="B62" s="432"/>
      <c r="C62" s="361"/>
      <c r="D62" s="354"/>
      <c r="E62" s="354"/>
      <c r="F62" s="354"/>
      <c r="G62" s="357"/>
      <c r="H62" s="357"/>
      <c r="I62" s="352"/>
      <c r="J62" s="352"/>
      <c r="K62" s="366"/>
      <c r="L62" s="432"/>
      <c r="M62" s="372"/>
      <c r="N62" s="354"/>
      <c r="O62" s="354"/>
      <c r="P62" s="354"/>
      <c r="Q62" s="357"/>
      <c r="R62" s="357"/>
      <c r="S62" s="352"/>
      <c r="T62" s="352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8">
      <selection activeCell="A28" sqref="A28:I41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45" t="str">
        <f>HYPERLINK('[1]реквизиты'!$A$2)</f>
        <v>Первенство России по БОЕВОМУ САМБО среди юниоров 1996-1997г.р .</v>
      </c>
      <c r="B1" s="446"/>
      <c r="C1" s="446"/>
      <c r="D1" s="446"/>
      <c r="E1" s="446"/>
      <c r="F1" s="446"/>
      <c r="G1" s="446"/>
      <c r="H1" s="446"/>
      <c r="I1" s="446"/>
    </row>
    <row r="2" spans="4:5" ht="27" customHeight="1">
      <c r="D2" s="53"/>
      <c r="E2" s="68" t="str">
        <f>HYPERLINK('пр.взв.'!D4)</f>
        <v>в.к. 90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10" t="s">
        <v>12</v>
      </c>
      <c r="B5" s="210" t="s">
        <v>4</v>
      </c>
      <c r="C5" s="233" t="s">
        <v>5</v>
      </c>
      <c r="D5" s="210" t="s">
        <v>13</v>
      </c>
      <c r="E5" s="433" t="s">
        <v>14</v>
      </c>
      <c r="F5" s="434"/>
      <c r="G5" s="210" t="s">
        <v>15</v>
      </c>
      <c r="H5" s="210" t="s">
        <v>16</v>
      </c>
      <c r="I5" s="210" t="s">
        <v>17</v>
      </c>
    </row>
    <row r="6" spans="1:9" ht="12.75">
      <c r="A6" s="232"/>
      <c r="B6" s="232"/>
      <c r="C6" s="232"/>
      <c r="D6" s="232"/>
      <c r="E6" s="435"/>
      <c r="F6" s="436"/>
      <c r="G6" s="232"/>
      <c r="H6" s="232"/>
      <c r="I6" s="232"/>
    </row>
    <row r="7" spans="1:9" ht="12.75">
      <c r="A7" s="437"/>
      <c r="B7" s="353">
        <f>'пр.хода'!D29</f>
        <v>3</v>
      </c>
      <c r="C7" s="438" t="str">
        <f>VLOOKUP(B7,'пр.взв.'!B7:D62,2,FALSE)</f>
        <v>ГЛУШЕНКОВ Алексей Олегович</v>
      </c>
      <c r="D7" s="438" t="str">
        <f>VLOOKUP(B7,'пр.взв.'!B7:F92,3,FALSE)</f>
        <v>10.06.96 КМС</v>
      </c>
      <c r="E7" s="440" t="str">
        <f>VLOOKUP(B7,'пр.взв.'!B7:F92,4,FALSE)</f>
        <v>ЦФО</v>
      </c>
      <c r="F7" s="438" t="str">
        <f>VLOOKUP(B7,'пр.взв.'!B7:G82,5,FALSE)</f>
        <v>Московская обл., г. Богородское</v>
      </c>
      <c r="G7" s="362"/>
      <c r="H7" s="222"/>
      <c r="I7" s="210"/>
    </row>
    <row r="8" spans="1:9" ht="12.75">
      <c r="A8" s="437"/>
      <c r="B8" s="210"/>
      <c r="C8" s="438"/>
      <c r="D8" s="438"/>
      <c r="E8" s="440"/>
      <c r="F8" s="438"/>
      <c r="G8" s="362"/>
      <c r="H8" s="222"/>
      <c r="I8" s="210"/>
    </row>
    <row r="9" spans="1:9" ht="12.75">
      <c r="A9" s="439"/>
      <c r="B9" s="353">
        <f>'пр.хода'!C35</f>
        <v>2</v>
      </c>
      <c r="C9" s="438" t="str">
        <f>VLOOKUP(B9,'пр.взв.'!B9:D64,2,FALSE)</f>
        <v>АЮБОВ Рустам Абдулбасирович</v>
      </c>
      <c r="D9" s="438" t="str">
        <f>VLOOKUP(B9,'пр.взв.'!B9:F94,3,FALSE)</f>
        <v>28.06.96 кмс</v>
      </c>
      <c r="E9" s="440" t="str">
        <f>VLOOKUP(B9,'пр.взв.'!B9:F94,4,FALSE)</f>
        <v>СКФО</v>
      </c>
      <c r="F9" s="438" t="str">
        <f>VLOOKUP(B9,'пр.взв.'!B9:G84,5,FALSE)</f>
        <v>р. Дагестан, г. Махачкала, Пр</v>
      </c>
      <c r="G9" s="362"/>
      <c r="H9" s="210"/>
      <c r="I9" s="210"/>
    </row>
    <row r="10" spans="1:9" ht="12.75">
      <c r="A10" s="439"/>
      <c r="B10" s="210"/>
      <c r="C10" s="438"/>
      <c r="D10" s="438"/>
      <c r="E10" s="440"/>
      <c r="F10" s="438"/>
      <c r="G10" s="362"/>
      <c r="H10" s="210"/>
      <c r="I10" s="210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90  кг.</v>
      </c>
    </row>
    <row r="17" spans="1:9" ht="12.75" customHeight="1">
      <c r="A17" s="210" t="s">
        <v>12</v>
      </c>
      <c r="B17" s="210" t="s">
        <v>4</v>
      </c>
      <c r="C17" s="233" t="s">
        <v>5</v>
      </c>
      <c r="D17" s="210" t="s">
        <v>13</v>
      </c>
      <c r="E17" s="433" t="s">
        <v>14</v>
      </c>
      <c r="F17" s="434"/>
      <c r="G17" s="210" t="s">
        <v>15</v>
      </c>
      <c r="H17" s="210" t="s">
        <v>16</v>
      </c>
      <c r="I17" s="210" t="s">
        <v>17</v>
      </c>
    </row>
    <row r="18" spans="1:9" ht="12.75">
      <c r="A18" s="232"/>
      <c r="B18" s="232"/>
      <c r="C18" s="232"/>
      <c r="D18" s="232"/>
      <c r="E18" s="435"/>
      <c r="F18" s="436"/>
      <c r="G18" s="232"/>
      <c r="H18" s="232"/>
      <c r="I18" s="232"/>
    </row>
    <row r="19" spans="1:9" ht="12.75">
      <c r="A19" s="437"/>
      <c r="B19" s="353">
        <f>'пр.хода'!N29</f>
        <v>4</v>
      </c>
      <c r="C19" s="441" t="str">
        <f>VLOOKUP(B19,'пр.взв.'!B1:D34,2,FALSE)</f>
        <v>РАГИМЛИ Махмуд Эльдар оглы</v>
      </c>
      <c r="D19" s="441" t="str">
        <f>VLOOKUP(B19,'пр.взв.'!B1:F34,3,FALSE)</f>
        <v>11.04.97 кмс</v>
      </c>
      <c r="E19" s="443" t="str">
        <f>VLOOKUP(B19,'пр.взв.'!B1:F34,4,FALSE)</f>
        <v>Москва</v>
      </c>
      <c r="F19" s="438" t="str">
        <f>VLOOKUP(B19,'пр.взв.'!B1:G34,5,FALSE)</f>
        <v>г. Москва, Самбо-70</v>
      </c>
      <c r="G19" s="448"/>
      <c r="H19" s="222"/>
      <c r="I19" s="210"/>
    </row>
    <row r="20" spans="1:9" ht="12.75">
      <c r="A20" s="437"/>
      <c r="B20" s="210"/>
      <c r="C20" s="442"/>
      <c r="D20" s="442"/>
      <c r="E20" s="444"/>
      <c r="F20" s="438"/>
      <c r="G20" s="448"/>
      <c r="H20" s="222"/>
      <c r="I20" s="210"/>
    </row>
    <row r="21" spans="1:9" ht="12.75">
      <c r="A21" s="439"/>
      <c r="B21" s="353">
        <f>'пр.хода'!M35</f>
        <v>7</v>
      </c>
      <c r="C21" s="441" t="str">
        <f>VLOOKUP(B21,'пр.взв.'!B1:D36,2,FALSE)</f>
        <v>МАКСУТОВ Руслан Рифатович</v>
      </c>
      <c r="D21" s="441" t="str">
        <f>VLOOKUP(B21,'пр.взв.'!B1:F36,3,FALSE)</f>
        <v>15.12.96 кмс</v>
      </c>
      <c r="E21" s="443" t="str">
        <f>VLOOKUP(B21,'пр.взв.'!B2:F36,4,FALSE)</f>
        <v>СПб</v>
      </c>
      <c r="F21" s="438" t="str">
        <f>VLOOKUP(B21,'пр.взв.'!B1:G36,5,FALSE)</f>
        <v>МВАА</v>
      </c>
      <c r="G21" s="448"/>
      <c r="H21" s="210"/>
      <c r="I21" s="210"/>
    </row>
    <row r="22" spans="1:9" ht="12.75">
      <c r="A22" s="439"/>
      <c r="B22" s="210"/>
      <c r="C22" s="442"/>
      <c r="D22" s="442"/>
      <c r="E22" s="447"/>
      <c r="F22" s="438"/>
      <c r="G22" s="448"/>
      <c r="H22" s="210"/>
      <c r="I22" s="210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">
      <c r="C29" s="47" t="s">
        <v>20</v>
      </c>
      <c r="E29" s="68" t="str">
        <f>HYPERLINK('пр.взв.'!D4)</f>
        <v>в.к. 90  кг.</v>
      </c>
    </row>
    <row r="30" spans="1:9" ht="12.75" customHeight="1">
      <c r="A30" s="210" t="s">
        <v>12</v>
      </c>
      <c r="B30" s="210" t="s">
        <v>4</v>
      </c>
      <c r="C30" s="233" t="s">
        <v>5</v>
      </c>
      <c r="D30" s="210" t="s">
        <v>13</v>
      </c>
      <c r="E30" s="433" t="s">
        <v>14</v>
      </c>
      <c r="F30" s="434"/>
      <c r="G30" s="210" t="s">
        <v>15</v>
      </c>
      <c r="H30" s="210" t="s">
        <v>16</v>
      </c>
      <c r="I30" s="210" t="s">
        <v>17</v>
      </c>
    </row>
    <row r="31" spans="1:9" ht="12.75">
      <c r="A31" s="232"/>
      <c r="B31" s="232"/>
      <c r="C31" s="232"/>
      <c r="D31" s="232"/>
      <c r="E31" s="435"/>
      <c r="F31" s="436"/>
      <c r="G31" s="232"/>
      <c r="H31" s="232"/>
      <c r="I31" s="232"/>
    </row>
    <row r="32" spans="1:9" ht="12.75">
      <c r="A32" s="437"/>
      <c r="B32" s="353">
        <f>'пр.хода'!I14</f>
        <v>1</v>
      </c>
      <c r="C32" s="438" t="str">
        <f>VLOOKUP(B32,'пр.взв.'!B3:D47,2,FALSE)</f>
        <v>АФАСИЖЕВ Аслан Мухарбиевич</v>
      </c>
      <c r="D32" s="438" t="str">
        <f>VLOOKUP(B32,'пр.взв.'!B3:F47,3,FALSE)</f>
        <v>28.03.96 кмс</v>
      </c>
      <c r="E32" s="440" t="str">
        <f>VLOOKUP(B32,'пр.взв.'!B3:F47,4,FALSE)</f>
        <v>СКФО</v>
      </c>
      <c r="F32" s="438" t="str">
        <f>VLOOKUP(B32,'пр.взв.'!B3:G47,5,FALSE)</f>
        <v>р. Кабардино-Балкария</v>
      </c>
      <c r="G32" s="362"/>
      <c r="H32" s="222"/>
      <c r="I32" s="210"/>
    </row>
    <row r="33" spans="1:9" ht="12.75">
      <c r="A33" s="437"/>
      <c r="B33" s="210"/>
      <c r="C33" s="438"/>
      <c r="D33" s="438"/>
      <c r="E33" s="440"/>
      <c r="F33" s="438"/>
      <c r="G33" s="362"/>
      <c r="H33" s="222"/>
      <c r="I33" s="210"/>
    </row>
    <row r="34" spans="1:9" ht="12.75">
      <c r="A34" s="439"/>
      <c r="B34" s="353">
        <f>'пр.хода'!M14</f>
        <v>8</v>
      </c>
      <c r="C34" s="438" t="str">
        <f>VLOOKUP(B34,'пр.взв.'!B3:D49,2,FALSE)</f>
        <v>ДЕМЕНТЬЕВ Владислав Алексеевич</v>
      </c>
      <c r="D34" s="438" t="str">
        <f>VLOOKUP(B34,'пр.взв.'!B3:F49,3,FALSE)</f>
        <v>14.08.96 мс</v>
      </c>
      <c r="E34" s="440" t="str">
        <f>VLOOKUP(B34,'пр.взв.'!B3:F49,4,FALSE)</f>
        <v>СПб</v>
      </c>
      <c r="F34" s="438" t="str">
        <f>VLOOKUP(B34,'пр.взв.'!B3:G49,5,FALSE)</f>
        <v>ДИНАМО</v>
      </c>
      <c r="G34" s="362"/>
      <c r="H34" s="210"/>
      <c r="I34" s="210"/>
    </row>
    <row r="35" spans="1:9" ht="12.75">
      <c r="A35" s="439"/>
      <c r="B35" s="210"/>
      <c r="C35" s="438"/>
      <c r="D35" s="438"/>
      <c r="E35" s="440"/>
      <c r="F35" s="438"/>
      <c r="G35" s="362"/>
      <c r="H35" s="210"/>
      <c r="I35" s="210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zoomScalePageLayoutView="0" workbookViewId="0" topLeftCell="A1">
      <selection activeCell="A45" sqref="A1:H4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71" t="s">
        <v>23</v>
      </c>
      <c r="B1" s="471"/>
      <c r="C1" s="471"/>
      <c r="D1" s="471"/>
      <c r="E1" s="471"/>
      <c r="F1" s="471"/>
      <c r="G1" s="471"/>
      <c r="H1" s="471"/>
    </row>
    <row r="2" spans="2:8" ht="25.5" customHeight="1" thickBot="1">
      <c r="B2" s="271" t="s">
        <v>25</v>
      </c>
      <c r="C2" s="271"/>
      <c r="D2" s="479" t="str">
        <f>HYPERLINK('[1]реквизиты'!$A$2)</f>
        <v>Первенство России по БОЕВОМУ САМБО среди юниоров 1996-1997г.р .</v>
      </c>
      <c r="E2" s="480"/>
      <c r="F2" s="480"/>
      <c r="G2" s="480"/>
      <c r="H2" s="481"/>
    </row>
    <row r="3" spans="2:8" ht="24.75" customHeight="1" thickBot="1">
      <c r="B3" s="482" t="str">
        <f>'пр.взв.'!A3</f>
        <v>12-15 октября 2016.                                                         г.Кстово</v>
      </c>
      <c r="C3" s="482"/>
      <c r="D3" s="482"/>
      <c r="E3" s="482"/>
      <c r="F3" s="482"/>
      <c r="G3" s="482"/>
      <c r="H3" s="87" t="str">
        <f>'пр.взв.'!D4</f>
        <v>в.к. 90  кг.</v>
      </c>
    </row>
    <row r="4" spans="1:24" ht="12.75" customHeight="1" thickBot="1">
      <c r="A4" s="449" t="s">
        <v>49</v>
      </c>
      <c r="B4" s="451" t="s">
        <v>4</v>
      </c>
      <c r="C4" s="453" t="s">
        <v>5</v>
      </c>
      <c r="D4" s="416" t="s">
        <v>6</v>
      </c>
      <c r="E4" s="415" t="s">
        <v>7</v>
      </c>
      <c r="F4" s="416"/>
      <c r="G4" s="477" t="s">
        <v>10</v>
      </c>
      <c r="H4" s="474" t="s">
        <v>8</v>
      </c>
      <c r="J4" s="484" t="str">
        <f>MID(F6,FIND(,F6),3)</f>
        <v>р. </v>
      </c>
      <c r="K4" s="483">
        <v>1</v>
      </c>
      <c r="L4" s="492" t="s">
        <v>56</v>
      </c>
      <c r="M4" s="490" t="s">
        <v>57</v>
      </c>
      <c r="N4" s="485"/>
      <c r="O4" s="486"/>
      <c r="P4" s="486"/>
      <c r="Q4" s="487"/>
      <c r="S4" s="488" t="s">
        <v>56</v>
      </c>
      <c r="T4" s="490" t="s">
        <v>57</v>
      </c>
      <c r="U4" s="485"/>
      <c r="V4" s="486"/>
      <c r="W4" s="486"/>
      <c r="X4" s="487"/>
    </row>
    <row r="5" spans="1:24" ht="15.75" thickBot="1">
      <c r="A5" s="450"/>
      <c r="B5" s="452"/>
      <c r="C5" s="454"/>
      <c r="D5" s="418"/>
      <c r="E5" s="417"/>
      <c r="F5" s="418"/>
      <c r="G5" s="352"/>
      <c r="H5" s="475"/>
      <c r="J5" s="484"/>
      <c r="K5" s="483"/>
      <c r="L5" s="493"/>
      <c r="M5" s="491"/>
      <c r="N5" s="92">
        <v>1</v>
      </c>
      <c r="O5" s="93">
        <v>2</v>
      </c>
      <c r="P5" s="93">
        <v>3</v>
      </c>
      <c r="Q5" s="94">
        <v>5</v>
      </c>
      <c r="S5" s="489"/>
      <c r="T5" s="491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59">
        <v>1</v>
      </c>
      <c r="B6" s="461">
        <f>'пр.хода'!H8</f>
        <v>1</v>
      </c>
      <c r="C6" s="455" t="str">
        <f>VLOOKUP(B6,'пр.взв.'!B7:H38,2,FALSE)</f>
        <v>АФАСИЖЕВ Аслан Мухарбиевич</v>
      </c>
      <c r="D6" s="463" t="str">
        <f>VLOOKUP(B6,'пр.взв.'!B7:H131,3,FALSE)</f>
        <v>28.03.96 кмс</v>
      </c>
      <c r="E6" s="554" t="str">
        <f>VLOOKUP(B6,'пр.взв.'!B7:H38,4,FALSE)</f>
        <v>СКФО</v>
      </c>
      <c r="F6" s="538" t="str">
        <f>VLOOKUP(B6,'пр.взв.'!B7:H38,5,FALSE)</f>
        <v>р. Кабардино-Балкария</v>
      </c>
      <c r="G6" s="542">
        <f>VLOOKUP(B6,'пр.взв.'!B7:H38,6,FALSE)</f>
        <v>0</v>
      </c>
      <c r="H6" s="476" t="str">
        <f>VLOOKUP(B6,'пр.взв.'!B7:H133,7,FALSE)</f>
        <v> Ошхунов Б Пченашев  М</v>
      </c>
      <c r="J6" s="484" t="s">
        <v>58</v>
      </c>
      <c r="K6" s="483">
        <v>1</v>
      </c>
      <c r="L6" s="95">
        <v>1</v>
      </c>
      <c r="M6" s="96" t="s">
        <v>59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р. 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1</v>
      </c>
    </row>
    <row r="7" spans="1:24" ht="15">
      <c r="A7" s="460"/>
      <c r="B7" s="462"/>
      <c r="C7" s="456"/>
      <c r="D7" s="463"/>
      <c r="E7" s="555"/>
      <c r="F7" s="539"/>
      <c r="G7" s="542"/>
      <c r="H7" s="476"/>
      <c r="J7" s="483"/>
      <c r="K7" s="483"/>
      <c r="L7" s="99">
        <v>2</v>
      </c>
      <c r="M7" s="96" t="s">
        <v>60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ДИН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60">
        <v>2</v>
      </c>
      <c r="B8" s="462">
        <f>'пр.хода'!H20</f>
        <v>8</v>
      </c>
      <c r="C8" s="455" t="str">
        <f>VLOOKUP(B8,'пр.взв.'!B1:H40,2,FALSE)</f>
        <v>ДЕМЕНТЬЕВ Владислав Алексеевич</v>
      </c>
      <c r="D8" s="457" t="str">
        <f>VLOOKUP(B8,'пр.взв.'!B1:H133,3,FALSE)</f>
        <v>14.08.96 мс</v>
      </c>
      <c r="E8" s="556" t="str">
        <f>VLOOKUP(B8,'пр.взв.'!B1:H40,4,FALSE)</f>
        <v>СПб</v>
      </c>
      <c r="F8" s="540" t="str">
        <f>VLOOKUP(B8,'пр.взв.'!B1:H40,5,FALSE)</f>
        <v>ДИНАМО</v>
      </c>
      <c r="G8" s="543">
        <f>VLOOKUP(B8,'пр.взв.'!B1:H40,6,FALSE)</f>
        <v>0</v>
      </c>
      <c r="H8" s="472" t="str">
        <f>VLOOKUP(B8,'пр.взв.'!B1:H135,7,FALSE)</f>
        <v>Костин АВ Алимов МГ</v>
      </c>
      <c r="J8" s="483" t="str">
        <f>MID(F8,FIND(,F8),3)</f>
        <v>ДИН</v>
      </c>
      <c r="K8" s="483">
        <v>1</v>
      </c>
      <c r="L8" s="100">
        <v>3</v>
      </c>
      <c r="M8" s="96" t="s">
        <v>61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Мос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">
      <c r="A9" s="460"/>
      <c r="B9" s="462"/>
      <c r="C9" s="456"/>
      <c r="D9" s="458"/>
      <c r="E9" s="557"/>
      <c r="F9" s="540"/>
      <c r="G9" s="544"/>
      <c r="H9" s="473"/>
      <c r="J9" s="483"/>
      <c r="K9" s="483"/>
      <c r="L9" s="99">
        <v>4</v>
      </c>
      <c r="M9" s="96" t="s">
        <v>62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МВА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60">
        <v>3</v>
      </c>
      <c r="B10" s="462">
        <f>'пр.хода'!E32</f>
        <v>3</v>
      </c>
      <c r="C10" s="464" t="str">
        <f>VLOOKUP(B10,'пр.взв.'!B1:H42,2,FALSE)</f>
        <v>ГЛУШЕНКОВ Алексей Олегович</v>
      </c>
      <c r="D10" s="457" t="str">
        <f>VLOOKUP(B10,'пр.взв.'!B1:H135,3,FALSE)</f>
        <v>10.06.96 КМС</v>
      </c>
      <c r="E10" s="556" t="str">
        <f>VLOOKUP(B10,'пр.взв.'!B1:H42,4,FALSE)</f>
        <v>ЦФО</v>
      </c>
      <c r="F10" s="540" t="str">
        <f>VLOOKUP(B10,'пр.взв.'!B1:H42,5,FALSE)</f>
        <v>Московская обл., г. Богородское</v>
      </c>
      <c r="G10" s="543">
        <f>VLOOKUP(B10,'пр.взв.'!B1:H42,6,FALSE)</f>
        <v>0</v>
      </c>
      <c r="H10" s="472" t="str">
        <f>VLOOKUP(B10,'пр.взв.'!B1:H137,7,FALSE)</f>
        <v>Бондаренко АП</v>
      </c>
      <c r="J10" s="483" t="str">
        <f>MID(F10,FIND(,F10),3)</f>
        <v>Мос</v>
      </c>
      <c r="K10" s="483">
        <v>1</v>
      </c>
      <c r="L10" s="100">
        <v>5</v>
      </c>
      <c r="M10" s="96" t="s">
        <v>63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">
      <c r="A11" s="460"/>
      <c r="B11" s="462"/>
      <c r="C11" s="456"/>
      <c r="D11" s="458"/>
      <c r="E11" s="557"/>
      <c r="F11" s="540"/>
      <c r="G11" s="544"/>
      <c r="H11" s="473"/>
      <c r="J11" s="483"/>
      <c r="K11" s="483"/>
      <c r="L11" s="99">
        <v>6</v>
      </c>
      <c r="M11" s="96" t="s">
        <v>64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г.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60">
        <v>3</v>
      </c>
      <c r="B12" s="462">
        <f>'пр.хода'!Q32</f>
        <v>7</v>
      </c>
      <c r="C12" s="455" t="str">
        <f>VLOOKUP(B12,'пр.взв.'!B1:H44,2,FALSE)</f>
        <v>МАКСУТОВ Руслан Рифатович</v>
      </c>
      <c r="D12" s="457" t="str">
        <f>VLOOKUP(B12,'пр.взв.'!B1:H137,3,FALSE)</f>
        <v>15.12.96 кмс</v>
      </c>
      <c r="E12" s="556" t="str">
        <f>VLOOKUP(B12,'пр.взв.'!B1:H44,4,FALSE)</f>
        <v>СПб</v>
      </c>
      <c r="F12" s="540" t="str">
        <f>VLOOKUP(B12,'пр.взв.'!B1:H44,5,FALSE)</f>
        <v>МВАА</v>
      </c>
      <c r="G12" s="543">
        <f>VLOOKUP(B12,'пр.взв.'!B1:H44,6,FALSE)</f>
        <v>0</v>
      </c>
      <c r="H12" s="472" t="str">
        <f>VLOOKUP(B12,'пр.взв.'!B1:H139,7,FALSE)</f>
        <v>Давиденко ИА Горохов АВ</v>
      </c>
      <c r="J12" s="483" t="str">
        <f>MID(F12,FIND(,F12),3)</f>
        <v>МВА</v>
      </c>
      <c r="K12" s="483">
        <v>1</v>
      </c>
      <c r="L12" s="100">
        <v>7</v>
      </c>
      <c r="M12" s="96" t="s">
        <v>65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60"/>
      <c r="B13" s="462"/>
      <c r="C13" s="456"/>
      <c r="D13" s="458"/>
      <c r="E13" s="557"/>
      <c r="F13" s="540"/>
      <c r="G13" s="544"/>
      <c r="H13" s="473"/>
      <c r="J13" s="483"/>
      <c r="K13" s="483"/>
      <c r="L13" s="99">
        <v>8</v>
      </c>
      <c r="M13" s="96" t="s">
        <v>66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г. </v>
      </c>
      <c r="U13" s="102"/>
      <c r="V13" s="102"/>
      <c r="W13" s="103"/>
      <c r="X13" s="103"/>
    </row>
    <row r="14" spans="1:24" ht="12.75" customHeight="1">
      <c r="A14" s="460">
        <v>5</v>
      </c>
      <c r="B14" s="462">
        <f>'пр.хода'!AA25</f>
        <v>2</v>
      </c>
      <c r="C14" s="455" t="str">
        <f>VLOOKUP(B14,'пр.взв.'!B1:H46,2,FALSE)</f>
        <v>АЮБОВ Рустам Абдулбасирович</v>
      </c>
      <c r="D14" s="457" t="str">
        <f>VLOOKUP(B14,'пр.взв.'!B1:H139,3,FALSE)</f>
        <v>28.06.96 кмс</v>
      </c>
      <c r="E14" s="556" t="str">
        <f>VLOOKUP(B14,'пр.взв.'!B1:H46,4,FALSE)</f>
        <v>СКФО</v>
      </c>
      <c r="F14" s="540" t="str">
        <f>VLOOKUP(B14,'пр.взв.'!B1:H46,5,FALSE)</f>
        <v>р. Дагестан, г. Махачкала, Пр</v>
      </c>
      <c r="G14" s="543">
        <f>VLOOKUP(B14,'пр.взв.'!B1:H46,6,FALSE)</f>
        <v>0</v>
      </c>
      <c r="H14" s="472" t="str">
        <f>VLOOKUP(B14,'пр.взв.'!B1:H141,7,FALSE)</f>
        <v>Гасанханов ЗМ Гасанханов Р</v>
      </c>
      <c r="J14" s="483" t="str">
        <f>MID(F14,FIND(,F14),3)</f>
        <v>р. </v>
      </c>
      <c r="K14" s="483">
        <v>1</v>
      </c>
      <c r="L14" s="100">
        <v>9</v>
      </c>
      <c r="M14" s="96" t="s">
        <v>67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60"/>
      <c r="B15" s="462"/>
      <c r="C15" s="456"/>
      <c r="D15" s="458"/>
      <c r="E15" s="557"/>
      <c r="F15" s="540"/>
      <c r="G15" s="544"/>
      <c r="H15" s="473"/>
      <c r="J15" s="483"/>
      <c r="K15" s="483"/>
      <c r="L15" s="99">
        <v>10</v>
      </c>
      <c r="M15" s="96" t="s">
        <v>68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60">
        <v>5</v>
      </c>
      <c r="B16" s="462">
        <f>'пр.хода'!AA26</f>
        <v>4</v>
      </c>
      <c r="C16" s="455" t="str">
        <f>VLOOKUP(B16,'пр.взв.'!B1:H48,2,FALSE)</f>
        <v>РАГИМЛИ Махмуд Эльдар оглы</v>
      </c>
      <c r="D16" s="457" t="str">
        <f>VLOOKUP(B16,'пр.взв.'!B1:H141,3,FALSE)</f>
        <v>11.04.97 кмс</v>
      </c>
      <c r="E16" s="556" t="str">
        <f>VLOOKUP(B16,'пр.взв.'!B1:H48,4,FALSE)</f>
        <v>Москва</v>
      </c>
      <c r="F16" s="540" t="str">
        <f>VLOOKUP(B16,'пр.взв.'!B1:H48,5,FALSE)</f>
        <v>г. Москва, Самбо-70</v>
      </c>
      <c r="G16" s="543">
        <f>VLOOKUP(B16,'пр.взв.'!B1:H48,6,FALSE)</f>
        <v>0</v>
      </c>
      <c r="H16" s="472" t="str">
        <f>VLOOKUP(B16,'пр.взв.'!B1:H143,7,FALSE)</f>
        <v>Ганчук ЮЕ Елесин НА</v>
      </c>
      <c r="J16" s="483" t="str">
        <f>MID(F16,FIND(,F16),3)</f>
        <v>г. </v>
      </c>
      <c r="K16" s="483">
        <v>1</v>
      </c>
      <c r="L16" s="100">
        <v>11</v>
      </c>
      <c r="M16" s="106" t="s">
        <v>69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60"/>
      <c r="B17" s="462"/>
      <c r="C17" s="456"/>
      <c r="D17" s="458"/>
      <c r="E17" s="557"/>
      <c r="F17" s="540"/>
      <c r="G17" s="544"/>
      <c r="H17" s="473"/>
      <c r="J17" s="483"/>
      <c r="K17" s="483"/>
      <c r="L17" s="99">
        <v>12</v>
      </c>
      <c r="M17" s="106" t="s">
        <v>70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65" t="s">
        <v>48</v>
      </c>
      <c r="B18" s="462">
        <f>'пр.хода'!AA27</f>
        <v>9</v>
      </c>
      <c r="C18" s="455" t="str">
        <f>VLOOKUP(B18,'пр.взв.'!B1:H50,2,FALSE)</f>
        <v>МЕДОВ Дамир Александрович</v>
      </c>
      <c r="D18" s="457" t="str">
        <f>VLOOKUP(B18,'пр.взв.'!B1:H143,3,FALSE)</f>
        <v>17.06.96 кмс</v>
      </c>
      <c r="E18" s="556" t="str">
        <f>VLOOKUP(B18,'пр.взв.'!B1:H50,4,FALSE)</f>
        <v>Москва</v>
      </c>
      <c r="F18" s="540" t="str">
        <f>VLOOKUP(B18,'пр.взв.'!B1:H50,5,FALSE)</f>
        <v>г. Москва, АСПЕ</v>
      </c>
      <c r="G18" s="543">
        <f>VLOOKUP(B18,'пр.взв.'!B1:H50,6,FALSE)</f>
        <v>0</v>
      </c>
      <c r="H18" s="472" t="str">
        <f>VLOOKUP(B18,'пр.взв.'!B1:H145,7,FALSE)</f>
        <v>Попов ДВ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65"/>
      <c r="B19" s="462"/>
      <c r="C19" s="456"/>
      <c r="D19" s="458"/>
      <c r="E19" s="557"/>
      <c r="F19" s="540"/>
      <c r="G19" s="544"/>
      <c r="H19" s="473"/>
    </row>
    <row r="20" spans="1:8" ht="12.75" customHeight="1">
      <c r="A20" s="465" t="s">
        <v>48</v>
      </c>
      <c r="B20" s="462">
        <f>'пр.хода'!AA28</f>
        <v>6</v>
      </c>
      <c r="C20" s="455" t="str">
        <f>VLOOKUP(B20,'пр.взв.'!B2:H52,2,FALSE)</f>
        <v>РОМАНОВ Никита Романович</v>
      </c>
      <c r="D20" s="457" t="str">
        <f>VLOOKUP(B20,'пр.взв.'!B2:H145,3,FALSE)</f>
        <v>18.04.1996 кмс</v>
      </c>
      <c r="E20" s="556" t="str">
        <f>VLOOKUP(B20,'пр.взв.'!B2:H52,4,FALSE)</f>
        <v>Москва</v>
      </c>
      <c r="F20" s="540" t="str">
        <f>VLOOKUP(B20,'пр.взв.'!B2:H52,5,FALSE)</f>
        <v>г. Москва, АСПЕ</v>
      </c>
      <c r="G20" s="543">
        <f>VLOOKUP(B20,'пр.взв.'!B2:H52,6,FALSE)</f>
        <v>0</v>
      </c>
      <c r="H20" s="472" t="str">
        <f>VLOOKUP(B20,'пр.взв.'!B2:H147,7,FALSE)</f>
        <v>Насыров ЕГ</v>
      </c>
    </row>
    <row r="21" spans="1:8" ht="12.75">
      <c r="A21" s="465"/>
      <c r="B21" s="462"/>
      <c r="C21" s="456"/>
      <c r="D21" s="458"/>
      <c r="E21" s="557"/>
      <c r="F21" s="540"/>
      <c r="G21" s="544"/>
      <c r="H21" s="473"/>
    </row>
    <row r="22" spans="1:8" ht="12.75" customHeight="1">
      <c r="A22" s="465" t="s">
        <v>141</v>
      </c>
      <c r="B22" s="462">
        <f>'пр.хода'!Z25</f>
        <v>13</v>
      </c>
      <c r="C22" s="455" t="str">
        <f>VLOOKUP(B22,'пр.взв.'!B2:H54,2,FALSE)</f>
        <v>СУЛЕЙМАНОВ Рамазан Саидович</v>
      </c>
      <c r="D22" s="457" t="str">
        <f>VLOOKUP(B22,'пр.взв.'!B2:H147,3,FALSE)</f>
        <v>01.08.96 кмс</v>
      </c>
      <c r="E22" s="556" t="str">
        <f>VLOOKUP(B22,'пр.взв.'!B2:H54,4,FALSE)</f>
        <v>ПФО </v>
      </c>
      <c r="F22" s="540" t="str">
        <f>VLOOKUP(B22,'пр.взв.'!B2:H54,5,FALSE)</f>
        <v>р. Мордовия г. Саранск</v>
      </c>
      <c r="G22" s="543">
        <f>VLOOKUP(B22,'пр.взв.'!B2:H54,6,FALSE)</f>
        <v>0</v>
      </c>
      <c r="H22" s="472" t="str">
        <f>VLOOKUP(B22,'пр.взв.'!B2:H149,7,FALSE)</f>
        <v>Гурьев ГВ Кокурин ВА</v>
      </c>
    </row>
    <row r="23" spans="1:8" ht="12.75">
      <c r="A23" s="465"/>
      <c r="B23" s="462"/>
      <c r="C23" s="456"/>
      <c r="D23" s="458"/>
      <c r="E23" s="557"/>
      <c r="F23" s="540"/>
      <c r="G23" s="544"/>
      <c r="H23" s="473"/>
    </row>
    <row r="24" spans="1:8" ht="12.75" customHeight="1">
      <c r="A24" s="465" t="s">
        <v>141</v>
      </c>
      <c r="B24" s="462">
        <f>'пр.хода'!Z26</f>
        <v>10</v>
      </c>
      <c r="C24" s="455" t="str">
        <f>VLOOKUP(B24,'пр.взв.'!B2:H56,2,FALSE)</f>
        <v>АРКАНИА Дата Мерабиевич</v>
      </c>
      <c r="D24" s="457" t="str">
        <f>VLOOKUP(B24,'пр.взв.'!B2:H149,3,FALSE)</f>
        <v>16.07.98 кмс</v>
      </c>
      <c r="E24" s="556" t="str">
        <f>VLOOKUP(B24,'пр.взв.'!B2:H56,4,FALSE)</f>
        <v>Москва</v>
      </c>
      <c r="F24" s="540" t="str">
        <f>VLOOKUP(B24,'пр.взв.'!B2:H56,5,FALSE)</f>
        <v>г. Москва, Самбо-70</v>
      </c>
      <c r="G24" s="543">
        <f>VLOOKUP(B24,'пр.взв.'!B2:H56,6,FALSE)</f>
        <v>0</v>
      </c>
      <c r="H24" s="472" t="str">
        <f>VLOOKUP(B24,'пр.взв.'!B2:H151,7,FALSE)</f>
        <v> Елесин НА</v>
      </c>
    </row>
    <row r="25" spans="1:8" ht="12.75">
      <c r="A25" s="465"/>
      <c r="B25" s="462"/>
      <c r="C25" s="456"/>
      <c r="D25" s="458"/>
      <c r="E25" s="557"/>
      <c r="F25" s="540"/>
      <c r="G25" s="544"/>
      <c r="H25" s="473"/>
    </row>
    <row r="26" spans="1:8" ht="12.75" customHeight="1">
      <c r="A26" s="465" t="s">
        <v>141</v>
      </c>
      <c r="B26" s="462">
        <v>5</v>
      </c>
      <c r="C26" s="455" t="str">
        <f>VLOOKUP(B26,'пр.взв.'!B2:H58,2,FALSE)</f>
        <v>ВИКТОРОВ Максим Сергеевич</v>
      </c>
      <c r="D26" s="457" t="str">
        <f>VLOOKUP(B26,'пр.взв.'!B2:H151,3,FALSE)</f>
        <v>16.12.98 1р</v>
      </c>
      <c r="E26" s="556" t="str">
        <f>VLOOKUP(B26,'пр.взв.'!B2:H58,4,FALSE)</f>
        <v>Москва</v>
      </c>
      <c r="F26" s="540" t="str">
        <f>VLOOKUP(B26,'пр.взв.'!B2:H58,5,FALSE)</f>
        <v>г. Мсква СКЕ</v>
      </c>
      <c r="G26" s="543">
        <f>VLOOKUP(B26,'пр.взв.'!B2:H58,6,FALSE)</f>
        <v>0</v>
      </c>
      <c r="H26" s="472" t="str">
        <f>VLOOKUP(B26,'пр.взв.'!B2:H153,7,FALSE)</f>
        <v>Мусаев АС Репин ЕБ</v>
      </c>
    </row>
    <row r="27" spans="1:8" ht="12.75">
      <c r="A27" s="465"/>
      <c r="B27" s="462"/>
      <c r="C27" s="456"/>
      <c r="D27" s="458"/>
      <c r="E27" s="557"/>
      <c r="F27" s="540"/>
      <c r="G27" s="544"/>
      <c r="H27" s="473"/>
    </row>
    <row r="28" spans="1:8" ht="12.75" hidden="1">
      <c r="A28" s="465" t="s">
        <v>55</v>
      </c>
      <c r="B28" s="462" t="str">
        <f>'пр.хода'!Z28</f>
        <v> </v>
      </c>
      <c r="C28" s="455" t="e">
        <f>VLOOKUP(B28,'пр.взв.'!B2:H60,2,FALSE)</f>
        <v>#N/A</v>
      </c>
      <c r="D28" s="457" t="e">
        <f>VLOOKUP(B28,'пр.взв.'!B2:H153,3,FALSE)</f>
        <v>#N/A</v>
      </c>
      <c r="E28" s="556" t="e">
        <f>VLOOKUP(B28,'пр.взв.'!B2:H60,4,FALSE)</f>
        <v>#N/A</v>
      </c>
      <c r="F28" s="540" t="e">
        <f>VLOOKUP(B28,'пр.взв.'!B2:H60,5,FALSE)</f>
        <v>#N/A</v>
      </c>
      <c r="G28" s="543" t="e">
        <f>VLOOKUP(B28,'пр.взв.'!B2:H60,6,FALSE)</f>
        <v>#N/A</v>
      </c>
      <c r="H28" s="472" t="e">
        <f>VLOOKUP(B28,'пр.взв.'!B2:H155,7,FALSE)</f>
        <v>#N/A</v>
      </c>
    </row>
    <row r="29" spans="1:8" ht="12.75" hidden="1">
      <c r="A29" s="465"/>
      <c r="B29" s="462"/>
      <c r="C29" s="456"/>
      <c r="D29" s="458"/>
      <c r="E29" s="557"/>
      <c r="F29" s="540"/>
      <c r="G29" s="544"/>
      <c r="H29" s="473"/>
    </row>
    <row r="30" spans="1:8" ht="12.75">
      <c r="A30" s="465" t="s">
        <v>142</v>
      </c>
      <c r="B30" s="462">
        <v>15</v>
      </c>
      <c r="C30" s="455" t="str">
        <f>VLOOKUP(B30,'пр.взв.'!B3:H62,2,FALSE)</f>
        <v>ТЕМИРХАНОВ Темирхан Гаджиевич</v>
      </c>
      <c r="D30" s="457" t="str">
        <f>VLOOKUP(B30,'пр.взв.'!B3:H155,3,FALSE)</f>
        <v>24.12.97 кмс</v>
      </c>
      <c r="E30" s="556" t="str">
        <f>VLOOKUP(B30,'пр.взв.'!B3:H62,4,FALSE)</f>
        <v>СКФО</v>
      </c>
      <c r="F30" s="540" t="str">
        <f>VLOOKUP(B30,'пр.взв.'!B3:H62,5,FALSE)</f>
        <v>р. Дагестан, г. Махачкала, Пр</v>
      </c>
      <c r="G30" s="543">
        <f>VLOOKUP(B30,'пр.взв.'!B3:H62,6,FALSE)</f>
        <v>0</v>
      </c>
      <c r="H30" s="472" t="str">
        <f>VLOOKUP(B30,'пр.взв.'!B3:H157,7,FALSE)</f>
        <v>Магомедов МА</v>
      </c>
    </row>
    <row r="31" spans="1:8" ht="12.75">
      <c r="A31" s="465"/>
      <c r="B31" s="462"/>
      <c r="C31" s="456"/>
      <c r="D31" s="458"/>
      <c r="E31" s="557"/>
      <c r="F31" s="540"/>
      <c r="G31" s="544"/>
      <c r="H31" s="473"/>
    </row>
    <row r="32" spans="1:8" ht="12.75">
      <c r="A32" s="465" t="s">
        <v>142</v>
      </c>
      <c r="B32" s="462">
        <f>'пр.хода'!Z30</f>
        <v>14</v>
      </c>
      <c r="C32" s="455" t="str">
        <f>VLOOKUP(B32,'пр.взв.'!B3:H64,2,FALSE)</f>
        <v>РЯБУШКА Константин Юрьевич</v>
      </c>
      <c r="D32" s="457" t="str">
        <f>VLOOKUP(B32,'пр.взв.'!B3:H157,3,FALSE)</f>
        <v>08.04.96 кмс</v>
      </c>
      <c r="E32" s="556" t="str">
        <f>VLOOKUP(B32,'пр.взв.'!B3:H64,4,FALSE)</f>
        <v>ЮФО</v>
      </c>
      <c r="F32" s="540" t="str">
        <f>VLOOKUP(B32,'пр.взв.'!B3:H64,5,FALSE)</f>
        <v>Ростовская обл.,              г. Гуково, МО</v>
      </c>
      <c r="G32" s="543">
        <f>VLOOKUP(B32,'пр.взв.'!B3:H64,6,FALSE)</f>
        <v>0</v>
      </c>
      <c r="H32" s="472" t="str">
        <f>VLOOKUP(B32,'пр.взв.'!B3:H159,7,FALSE)</f>
        <v>Овчаренко АА Глущенко МЮ</v>
      </c>
    </row>
    <row r="33" spans="1:8" ht="12.75">
      <c r="A33" s="465"/>
      <c r="B33" s="462"/>
      <c r="C33" s="456"/>
      <c r="D33" s="458"/>
      <c r="E33" s="557"/>
      <c r="F33" s="540"/>
      <c r="G33" s="544"/>
      <c r="H33" s="473"/>
    </row>
    <row r="34" spans="1:8" ht="12.75">
      <c r="A34" s="465" t="s">
        <v>142</v>
      </c>
      <c r="B34" s="462">
        <f>'пр.хода'!Z31</f>
        <v>11</v>
      </c>
      <c r="C34" s="455" t="str">
        <f>VLOOKUP(B34,'пр.взв.'!B3:H66,2,FALSE)</f>
        <v>КОНУРКИН Александр Дмитриевич</v>
      </c>
      <c r="D34" s="457" t="str">
        <f>VLOOKUP(B34,'пр.взв.'!B3:H159,3,FALSE)</f>
        <v>31.03.98 кмс</v>
      </c>
      <c r="E34" s="556" t="str">
        <f>VLOOKUP(B34,'пр.взв.'!B3:H66,4,FALSE)</f>
        <v>Москва</v>
      </c>
      <c r="F34" s="540" t="str">
        <f>VLOOKUP(B34,'пр.взв.'!B3:H66,5,FALSE)</f>
        <v>г. Москва, Самбо-70</v>
      </c>
      <c r="G34" s="543">
        <f>VLOOKUP(B34,'пр.взв.'!B3:H66,6,FALSE)</f>
        <v>0</v>
      </c>
      <c r="H34" s="472" t="str">
        <f>VLOOKUP(B34,'пр.взв.'!B3:H161,7,FALSE)</f>
        <v>Зиняков ВА Елесин НА</v>
      </c>
    </row>
    <row r="35" spans="1:8" ht="12.75">
      <c r="A35" s="465"/>
      <c r="B35" s="462"/>
      <c r="C35" s="456"/>
      <c r="D35" s="458"/>
      <c r="E35" s="557"/>
      <c r="F35" s="540"/>
      <c r="G35" s="544"/>
      <c r="H35" s="473"/>
    </row>
    <row r="36" spans="1:8" ht="12.75">
      <c r="A36" s="465" t="s">
        <v>142</v>
      </c>
      <c r="B36" s="467">
        <f>'пр.хода'!Z32</f>
        <v>12</v>
      </c>
      <c r="C36" s="455" t="str">
        <f>VLOOKUP(B36,'пр.взв.'!B3:H68,2,FALSE)</f>
        <v>ГНИЗДИЦКИЙ Иван Анатольевич</v>
      </c>
      <c r="D36" s="457" t="str">
        <f>VLOOKUP(B36,'пр.взв.'!B3:H161,3,FALSE)</f>
        <v>10.05.96 1р</v>
      </c>
      <c r="E36" s="556" t="str">
        <f>VLOOKUP(B36,'пр.взв.'!B3:H68,4,FALSE)</f>
        <v>ЦФО</v>
      </c>
      <c r="F36" s="540" t="str">
        <f>VLOOKUP(B36,'пр.взв.'!B3:H68,5,FALSE)</f>
        <v>Белгородская обл., Старый Оскол</v>
      </c>
      <c r="G36" s="543">
        <f>VLOOKUP(B36,'пр.взв.'!B3:H68,6,FALSE)</f>
        <v>0</v>
      </c>
      <c r="H36" s="472" t="str">
        <f>VLOOKUP(B36,'пр.взв.'!B3:H163,7,FALSE)</f>
        <v>Воронов ВМ Макаров АС Волошко АИ</v>
      </c>
    </row>
    <row r="37" spans="1:8" ht="13.5" thickBot="1">
      <c r="A37" s="466"/>
      <c r="B37" s="468"/>
      <c r="C37" s="469"/>
      <c r="D37" s="470"/>
      <c r="E37" s="558"/>
      <c r="F37" s="541"/>
      <c r="G37" s="545"/>
      <c r="H37" s="478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Н.Н.Малышев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/г.Дубна/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ВК</v>
      </c>
      <c r="B43" s="63"/>
      <c r="C43" s="64"/>
      <c r="D43" s="66"/>
      <c r="E43" s="66"/>
      <c r="F43" s="66"/>
      <c r="G43" s="85" t="str">
        <f>'[1]реквизиты'!$G$9</f>
        <v>Д.П.Сапунов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/г.Качканар/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1" t="str">
        <f>HYPERLINK('[1]реквизиты'!$A$2)</f>
        <v>Первенство России по БОЕВОМУ САМБО среди юниоров 1996-1997г.р .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44"/>
      <c r="M1" s="44"/>
      <c r="N1" s="44"/>
      <c r="O1" s="44"/>
      <c r="P1" s="44"/>
    </row>
    <row r="2" spans="1:19" ht="12.75" customHeight="1">
      <c r="A2" s="504" t="str">
        <f>HYPERLINK('[1]реквизиты'!$A$3)</f>
        <v>12-15 октября 2016.                                                         г.Кстово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45"/>
      <c r="M2" s="45"/>
      <c r="N2" s="45"/>
      <c r="O2" s="45"/>
      <c r="P2" s="45"/>
      <c r="S2" s="9"/>
    </row>
    <row r="3" spans="1:12" ht="15">
      <c r="A3" s="46"/>
      <c r="B3" s="46"/>
      <c r="C3" s="46"/>
      <c r="D3" s="46"/>
      <c r="E3" s="46"/>
      <c r="F3" s="67" t="str">
        <f>HYPERLINK('пр.взв.'!D4)</f>
        <v>в.к. 90  кг.</v>
      </c>
      <c r="G3" s="46"/>
      <c r="H3" s="46"/>
      <c r="I3" s="46"/>
      <c r="J3" s="46"/>
      <c r="K3" s="46"/>
      <c r="L3" s="46"/>
    </row>
    <row r="4" spans="1:3" ht="15.75" thickBot="1">
      <c r="A4" s="503" t="s">
        <v>0</v>
      </c>
      <c r="B4" s="503"/>
      <c r="C4" s="5"/>
    </row>
    <row r="5" spans="1:13" ht="12.75" customHeight="1" thickBot="1">
      <c r="A5" s="505">
        <v>1</v>
      </c>
      <c r="B5" s="494" t="str">
        <f>VLOOKUP(A5,'пр.взв.'!B5:C36,2,FALSE)</f>
        <v>АФАСИЖЕВ Аслан Мухарбиевич</v>
      </c>
      <c r="C5" s="506" t="str">
        <f>VLOOKUP(A5,'пр.взв.'!B5:F36,3,FALSE)</f>
        <v>28.03.96 кмс</v>
      </c>
      <c r="D5" s="494" t="str">
        <f>'пр.взв.'!F7</f>
        <v>р. Кабардино-Балкария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96"/>
      <c r="B6" s="495"/>
      <c r="C6" s="507"/>
      <c r="D6" s="495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96">
        <v>9</v>
      </c>
      <c r="B7" s="498" t="str">
        <f>VLOOKUP(A7,'пр.взв.'!B7:C38,2,FALSE)</f>
        <v>МЕДОВ Дамир Александрович</v>
      </c>
      <c r="C7" s="500" t="str">
        <f>VLOOKUP(A7,'пр.взв.'!B5:F36,3,FALSE)</f>
        <v>17.06.96 кмс</v>
      </c>
      <c r="D7" s="502" t="str">
        <f>VLOOKUP(A7,'пр.взв.'!B1:G36,5,FALSE)</f>
        <v>г. Москва, АСПЕ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97"/>
      <c r="B8" s="499"/>
      <c r="C8" s="501"/>
      <c r="D8" s="499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05">
        <v>5</v>
      </c>
      <c r="B9" s="494" t="str">
        <f>VLOOKUP(A9,'пр.взв.'!B9:C40,2,FALSE)</f>
        <v>ВИКТОРОВ Максим Сергеевич</v>
      </c>
      <c r="C9" s="506" t="str">
        <f>VLOOKUP(A9,'пр.взв.'!B5:E36,3,FALSE)</f>
        <v>16.12.98 1р</v>
      </c>
      <c r="D9" s="494" t="str">
        <f>VLOOKUP(A9,'пр.взв.'!B3:G38,5,FALSE)</f>
        <v>г. Мсква СКЕ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96"/>
      <c r="B10" s="495"/>
      <c r="C10" s="507"/>
      <c r="D10" s="495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96">
        <v>13</v>
      </c>
      <c r="B11" s="498" t="str">
        <f>VLOOKUP(A11,'пр.взв.'!B5:C36,2,FALSE)</f>
        <v>СУЛЕЙМАНОВ Рамазан Саидович</v>
      </c>
      <c r="C11" s="500" t="str">
        <f>VLOOKUP(A11,'пр.взв.'!B5:E36,3,FALSE)</f>
        <v>01.08.96 кмс</v>
      </c>
      <c r="D11" s="502" t="str">
        <f>VLOOKUP(A11,'пр.взв.'!B5:G40,5,FALSE)</f>
        <v>р. Мордовия г. Саранск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97"/>
      <c r="B12" s="499"/>
      <c r="C12" s="501"/>
      <c r="D12" s="499"/>
      <c r="E12" s="17"/>
      <c r="F12" s="508"/>
      <c r="G12" s="508"/>
      <c r="H12" s="25"/>
      <c r="I12" s="19"/>
      <c r="J12" s="13"/>
      <c r="K12" s="13"/>
      <c r="L12" s="13"/>
    </row>
    <row r="13" spans="1:12" ht="12.75" customHeight="1" thickBot="1">
      <c r="A13" s="505">
        <v>3</v>
      </c>
      <c r="B13" s="494" t="str">
        <f>VLOOKUP(A13,'пр.взв.'!B5:C36,2,FALSE)</f>
        <v>ГЛУШЕНКОВ Алексей Олегович</v>
      </c>
      <c r="C13" s="506" t="str">
        <f>VLOOKUP(A13,'пр.взв.'!B5:E36,3,FALSE)</f>
        <v>10.06.96 КМС</v>
      </c>
      <c r="D13" s="494" t="str">
        <f>VLOOKUP(A13,'пр.взв.'!B7:G42,5,FALSE)</f>
        <v>Московская обл., г. Богородское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96"/>
      <c r="B14" s="495"/>
      <c r="C14" s="507"/>
      <c r="D14" s="495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96">
        <v>11</v>
      </c>
      <c r="B15" s="498" t="str">
        <f>VLOOKUP(A15,'пр.взв.'!B15:C45,2,FALSE)</f>
        <v>КОНУРКИН Александр Дмитриевич</v>
      </c>
      <c r="C15" s="500" t="str">
        <f>VLOOKUP(A15,'пр.взв.'!B5:E36,3,FALSE)</f>
        <v>31.03.98 кмс</v>
      </c>
      <c r="D15" s="502" t="str">
        <f>VLOOKUP(A15,'пр.взв.'!B9:G44,5,FALSE)</f>
        <v>г. Москва, Самбо-70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97"/>
      <c r="B16" s="499"/>
      <c r="C16" s="501"/>
      <c r="D16" s="49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05">
        <v>7</v>
      </c>
      <c r="B17" s="494" t="str">
        <f>VLOOKUP(A17,'пр.взв.'!B17:C47,2,FALSE)</f>
        <v>МАКСУТОВ Руслан Рифатович</v>
      </c>
      <c r="C17" s="506" t="str">
        <f>VLOOKUP(A17,'пр.взв.'!B5:E36,3,FALSE)</f>
        <v>15.12.96 кмс</v>
      </c>
      <c r="D17" s="494" t="str">
        <f>VLOOKUP(A17,'пр.взв.'!B11:G46,5,FALSE)</f>
        <v>МВАА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96"/>
      <c r="B18" s="495"/>
      <c r="C18" s="507"/>
      <c r="D18" s="495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96">
        <v>15</v>
      </c>
      <c r="B19" s="498" t="str">
        <f>VLOOKUP(A19,'пр.взв.'!B19:C49,2,FALSE)</f>
        <v>ТЕМИРХАНОВ Темирхан Гаджиевич</v>
      </c>
      <c r="C19" s="500" t="str">
        <f>VLOOKUP(A19,'пр.взв.'!B5:E36,3,FALSE)</f>
        <v>24.12.97 кмс</v>
      </c>
      <c r="D19" s="502" t="str">
        <f>VLOOKUP(A19,'пр.взв.'!B13:G48,5,FALSE)</f>
        <v>р. Дагестан, г. Махачкала, Пр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97"/>
      <c r="B20" s="499"/>
      <c r="C20" s="501"/>
      <c r="D20" s="49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505">
        <v>2</v>
      </c>
      <c r="B22" s="494" t="str">
        <f>VLOOKUP(A22,'пр.взв.'!B7:E38,2,FALSE)</f>
        <v>АЮБОВ Рустам Абдулбасирович</v>
      </c>
      <c r="C22" s="506" t="str">
        <f>VLOOKUP(A22,'пр.взв.'!B7:E38,3,FALSE)</f>
        <v>28.06.96 кмс</v>
      </c>
      <c r="D22" s="494" t="str">
        <f>'пр.взв.'!F9</f>
        <v>р. Дагестан, г. Махачкала, Пр</v>
      </c>
      <c r="E22" s="12"/>
      <c r="F22" s="13"/>
      <c r="G22" s="13"/>
      <c r="H22" s="13"/>
      <c r="I22" s="13"/>
      <c r="J22" s="4"/>
      <c r="K22" s="16"/>
    </row>
    <row r="23" spans="1:11" ht="15">
      <c r="A23" s="496"/>
      <c r="B23" s="495"/>
      <c r="C23" s="507"/>
      <c r="D23" s="502"/>
      <c r="E23" s="89"/>
      <c r="F23" s="15"/>
      <c r="G23" s="15"/>
      <c r="H23" s="13"/>
      <c r="I23" s="13"/>
      <c r="J23" s="4"/>
      <c r="K23" s="31"/>
    </row>
    <row r="24" spans="1:11" ht="15.75" thickBot="1">
      <c r="A24" s="496">
        <v>10</v>
      </c>
      <c r="B24" s="498" t="str">
        <f>VLOOKUP(A24,'пр.взв.'!B7:E38,2,FALSE)</f>
        <v>АРКАНИА Дата Мерабиевич</v>
      </c>
      <c r="C24" s="500" t="str">
        <f>VLOOKUP(A24,'пр.взв.'!B7:E38,3,FALSE)</f>
        <v>16.07.98 кмс</v>
      </c>
      <c r="D24" s="502" t="str">
        <f>VLOOKUP(A24,'пр.взв.'!B8:G53,5,FALSE)</f>
        <v>г. Москва, Самбо-70</v>
      </c>
      <c r="E24" s="90"/>
      <c r="F24" s="20"/>
      <c r="G24" s="15"/>
      <c r="H24" s="13"/>
      <c r="I24" s="13"/>
      <c r="J24" s="4"/>
      <c r="K24" s="31"/>
    </row>
    <row r="25" spans="1:11" ht="15.75" thickBot="1">
      <c r="A25" s="497"/>
      <c r="B25" s="499"/>
      <c r="C25" s="501"/>
      <c r="D25" s="509"/>
      <c r="E25" s="17"/>
      <c r="F25" s="21"/>
      <c r="G25" s="19"/>
      <c r="H25" s="13"/>
      <c r="I25" s="13"/>
      <c r="J25" s="4"/>
      <c r="K25" s="31"/>
    </row>
    <row r="26" spans="1:11" ht="15.75" thickBot="1">
      <c r="A26" s="505">
        <v>6</v>
      </c>
      <c r="B26" s="494" t="str">
        <f>VLOOKUP(A26,'пр.взв.'!B7:E38,2,FALSE)</f>
        <v>РОМАНОВ Никита Романович</v>
      </c>
      <c r="C26" s="506" t="str">
        <f>VLOOKUP(A26,'пр.взв.'!B7:E38,3,FALSE)</f>
        <v>18.04.1996 кмс</v>
      </c>
      <c r="D26" s="494" t="str">
        <f>VLOOKUP(A26,'пр.взв.'!B2:G55,5,FALSE)</f>
        <v>г. Москва, АСПЕ</v>
      </c>
      <c r="E26" s="12"/>
      <c r="F26" s="21"/>
      <c r="G26" s="16"/>
      <c r="H26" s="26"/>
      <c r="I26" s="13"/>
      <c r="J26" s="4"/>
      <c r="K26" s="31"/>
    </row>
    <row r="27" spans="1:11" ht="15">
      <c r="A27" s="496"/>
      <c r="B27" s="495"/>
      <c r="C27" s="507"/>
      <c r="D27" s="502"/>
      <c r="E27" s="89"/>
      <c r="F27" s="24"/>
      <c r="G27" s="15"/>
      <c r="H27" s="25"/>
      <c r="I27" s="13"/>
      <c r="J27" s="4"/>
      <c r="K27" s="31"/>
    </row>
    <row r="28" spans="1:11" ht="15.75" thickBot="1">
      <c r="A28" s="496">
        <v>14</v>
      </c>
      <c r="B28" s="498" t="str">
        <f>VLOOKUP(A28,'пр.взв.'!B7:E38,2,FALSE)</f>
        <v>РЯБУШКА Константин Юрьевич</v>
      </c>
      <c r="C28" s="500" t="str">
        <f>VLOOKUP(A28,'пр.взв.'!B7:E38,3,FALSE)</f>
        <v>08.04.96 кмс</v>
      </c>
      <c r="D28" s="502" t="str">
        <f>VLOOKUP(A28,'пр.взв.'!B4:G57,5,FALSE)</f>
        <v>Ростовская обл.,              г. Гуково, МО</v>
      </c>
      <c r="E28" s="90"/>
      <c r="F28" s="15"/>
      <c r="G28" s="15"/>
      <c r="H28" s="25"/>
      <c r="I28" s="28"/>
      <c r="J28" s="4"/>
      <c r="K28" s="31"/>
    </row>
    <row r="29" spans="1:11" ht="15.75" thickBot="1">
      <c r="A29" s="497"/>
      <c r="B29" s="499"/>
      <c r="C29" s="501"/>
      <c r="D29" s="509"/>
      <c r="E29" s="17"/>
      <c r="F29" s="508"/>
      <c r="G29" s="508"/>
      <c r="H29" s="25"/>
      <c r="I29" s="19"/>
      <c r="J29" s="3"/>
      <c r="K29" s="30"/>
    </row>
    <row r="30" spans="1:9" ht="15.75" thickBot="1">
      <c r="A30" s="505">
        <v>4</v>
      </c>
      <c r="B30" s="494" t="str">
        <f>VLOOKUP(A30,'пр.взв.'!B7:E38,2,FALSE)</f>
        <v>РАГИМЛИ Махмуд Эльдар оглы</v>
      </c>
      <c r="C30" s="506" t="str">
        <f>VLOOKUP(A30,'пр.взв.'!B7:E38,3,FALSE)</f>
        <v>11.04.97 кмс</v>
      </c>
      <c r="D30" s="494" t="str">
        <f>VLOOKUP(A30,'пр.взв.'!B6:G59,5,FALSE)</f>
        <v>г. Москва, Самбо-70</v>
      </c>
      <c r="E30" s="12"/>
      <c r="F30" s="15"/>
      <c r="G30" s="15"/>
      <c r="H30" s="25"/>
      <c r="I30" s="16"/>
    </row>
    <row r="31" spans="1:9" ht="15">
      <c r="A31" s="496"/>
      <c r="B31" s="495"/>
      <c r="C31" s="507"/>
      <c r="D31" s="502"/>
      <c r="E31" s="89"/>
      <c r="F31" s="15"/>
      <c r="G31" s="15"/>
      <c r="H31" s="25"/>
      <c r="I31" s="13"/>
    </row>
    <row r="32" spans="1:9" ht="15.75" thickBot="1">
      <c r="A32" s="496">
        <v>12</v>
      </c>
      <c r="B32" s="498" t="str">
        <f>VLOOKUP(A32,'пр.взв.'!B7:E38,2,FALSE)</f>
        <v>ГНИЗДИЦКИЙ Иван Анатольевич</v>
      </c>
      <c r="C32" s="500" t="str">
        <f>VLOOKUP(A32,'пр.взв.'!B7:E38,3,FALSE)</f>
        <v>10.05.96 1р</v>
      </c>
      <c r="D32" s="502" t="str">
        <f>VLOOKUP(A32,'пр.взв.'!B8:G61,5,FALSE)</f>
        <v>Белгородская обл., Старый Оскол</v>
      </c>
      <c r="E32" s="90"/>
      <c r="F32" s="20"/>
      <c r="G32" s="15"/>
      <c r="H32" s="25"/>
      <c r="I32" s="13"/>
    </row>
    <row r="33" spans="1:9" ht="15.75" thickBot="1">
      <c r="A33" s="497"/>
      <c r="B33" s="499"/>
      <c r="C33" s="501"/>
      <c r="D33" s="509"/>
      <c r="E33" s="17"/>
      <c r="F33" s="21"/>
      <c r="G33" s="19"/>
      <c r="H33" s="27"/>
      <c r="I33" s="13"/>
    </row>
    <row r="34" spans="1:9" ht="15.75" thickBot="1">
      <c r="A34" s="505">
        <v>8</v>
      </c>
      <c r="B34" s="494" t="str">
        <f>VLOOKUP(A34,'пр.взв.'!B7:E38,2,FALSE)</f>
        <v>ДЕМЕНТЬЕВ Владислав Алексеевич</v>
      </c>
      <c r="C34" s="506" t="str">
        <f>VLOOKUP(A34,'пр.взв.'!B7:E38,3,FALSE)</f>
        <v>14.08.96 мс</v>
      </c>
      <c r="D34" s="494" t="str">
        <f>VLOOKUP(A34,'пр.взв.'!B10:G63,5,FALSE)</f>
        <v>ДИНАМО</v>
      </c>
      <c r="E34" s="12"/>
      <c r="F34" s="22"/>
      <c r="G34" s="16"/>
      <c r="H34" s="10"/>
      <c r="I34" s="10"/>
    </row>
    <row r="35" spans="1:9" ht="15">
      <c r="A35" s="496"/>
      <c r="B35" s="495"/>
      <c r="C35" s="507"/>
      <c r="D35" s="502"/>
      <c r="E35" s="89"/>
      <c r="F35" s="23"/>
      <c r="G35" s="17"/>
      <c r="H35" s="18"/>
      <c r="I35" s="18"/>
    </row>
    <row r="36" spans="1:9" ht="15.75" thickBot="1">
      <c r="A36" s="496">
        <v>16</v>
      </c>
      <c r="B36" s="498" t="e">
        <f>VLOOKUP(A36,'пр.взв.'!B7:E38,2,FALSE)</f>
        <v>#N/A</v>
      </c>
      <c r="C36" s="500" t="e">
        <f>VLOOKUP(A36,'пр.взв.'!B7:E38,3,FALSE)</f>
        <v>#N/A</v>
      </c>
      <c r="D36" s="502" t="e">
        <f>VLOOKUP(A36,'пр.взв.'!B12:G65,5,FALSE)</f>
        <v>#N/A</v>
      </c>
      <c r="E36" s="90"/>
      <c r="F36" s="17"/>
      <c r="G36" s="17"/>
      <c r="H36" s="18"/>
      <c r="I36" s="18"/>
    </row>
    <row r="37" spans="1:9" ht="15.75" thickBot="1">
      <c r="A37" s="497"/>
      <c r="B37" s="499"/>
      <c r="C37" s="501"/>
      <c r="D37" s="509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10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10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11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11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4" sqref="A1:H34"/>
    </sheetView>
  </sheetViews>
  <sheetFormatPr defaultColWidth="9.140625" defaultRowHeight="12.75"/>
  <sheetData>
    <row r="1" spans="1:8" ht="15.75" thickBot="1">
      <c r="A1" s="479" t="str">
        <f>HYPERLINK('[1]реквизиты'!$A$2)</f>
        <v>Первенство России по БОЕВОМУ САМБО среди юниоров 1996-1997г.р .</v>
      </c>
      <c r="B1" s="480"/>
      <c r="C1" s="480"/>
      <c r="D1" s="480"/>
      <c r="E1" s="480"/>
      <c r="F1" s="480"/>
      <c r="G1" s="480"/>
      <c r="H1" s="481"/>
    </row>
    <row r="2" spans="1:8" ht="12.75">
      <c r="A2" s="520" t="str">
        <f>HYPERLINK('[1]реквизиты'!$A$3)</f>
        <v>12-15 октября 2016.                                                         г.Кстово</v>
      </c>
      <c r="B2" s="520"/>
      <c r="C2" s="520"/>
      <c r="D2" s="520"/>
      <c r="E2" s="520"/>
      <c r="F2" s="520"/>
      <c r="G2" s="520"/>
      <c r="H2" s="520"/>
    </row>
    <row r="3" spans="1:8" ht="18" thickBot="1">
      <c r="A3" s="521" t="s">
        <v>30</v>
      </c>
      <c r="B3" s="521"/>
      <c r="C3" s="521"/>
      <c r="D3" s="521"/>
      <c r="E3" s="521"/>
      <c r="F3" s="521"/>
      <c r="G3" s="521"/>
      <c r="H3" s="521"/>
    </row>
    <row r="4" spans="2:8" ht="18" thickBot="1">
      <c r="B4" s="70"/>
      <c r="C4" s="71"/>
      <c r="D4" s="522" t="str">
        <f>HYPERLINK('пр.взв.'!D4)</f>
        <v>в.к. 90  кг.</v>
      </c>
      <c r="E4" s="523"/>
      <c r="F4" s="524"/>
      <c r="G4" s="71"/>
      <c r="H4" s="71"/>
    </row>
    <row r="5" spans="1:8" ht="18" thickBot="1">
      <c r="A5" s="71"/>
      <c r="B5" s="71"/>
      <c r="C5" s="71"/>
      <c r="D5" s="71"/>
      <c r="E5" s="71"/>
      <c r="F5" s="71"/>
      <c r="G5" s="71"/>
      <c r="H5" s="71"/>
    </row>
    <row r="6" spans="1:10" ht="17.25">
      <c r="A6" s="525" t="s">
        <v>31</v>
      </c>
      <c r="B6" s="516" t="str">
        <f>VLOOKUP(J6,'пр.взв.'!B7:G38,2,FALSE)</f>
        <v>АФАСИЖЕВ Аслан Мухарбиевич</v>
      </c>
      <c r="C6" s="516"/>
      <c r="D6" s="516"/>
      <c r="E6" s="516"/>
      <c r="F6" s="516"/>
      <c r="G6" s="516"/>
      <c r="H6" s="518" t="str">
        <f>VLOOKUP(J6,'пр.взв.'!B7:G38,3,FALSE)</f>
        <v>28.03.96 кмс</v>
      </c>
      <c r="I6" s="71"/>
      <c r="J6" s="69">
        <f>'пр.хода'!H8</f>
        <v>1</v>
      </c>
    </row>
    <row r="7" spans="1:10" ht="17.25">
      <c r="A7" s="526"/>
      <c r="B7" s="517"/>
      <c r="C7" s="517"/>
      <c r="D7" s="517"/>
      <c r="E7" s="517"/>
      <c r="F7" s="517"/>
      <c r="G7" s="517"/>
      <c r="H7" s="519"/>
      <c r="I7" s="71"/>
      <c r="J7" s="69"/>
    </row>
    <row r="8" spans="1:10" ht="17.25">
      <c r="A8" s="526"/>
      <c r="B8" s="512" t="str">
        <f>VLOOKUP(J6,'пр.взв.'!B7:G38,4,FALSE)</f>
        <v>СКФО</v>
      </c>
      <c r="C8" s="512"/>
      <c r="D8" s="512" t="str">
        <f>VLOOKUP(J6,'пр.взв.'!B7:G38,5,FALSE)</f>
        <v>р. Кабардино-Балкария</v>
      </c>
      <c r="E8" s="512"/>
      <c r="F8" s="512"/>
      <c r="G8" s="512"/>
      <c r="H8" s="514"/>
      <c r="I8" s="71"/>
      <c r="J8" s="69"/>
    </row>
    <row r="9" spans="1:10" ht="18" thickBot="1">
      <c r="A9" s="527"/>
      <c r="B9" s="513"/>
      <c r="C9" s="513"/>
      <c r="D9" s="513"/>
      <c r="E9" s="513"/>
      <c r="F9" s="513"/>
      <c r="G9" s="513"/>
      <c r="H9" s="515"/>
      <c r="I9" s="71"/>
      <c r="J9" s="69"/>
    </row>
    <row r="10" spans="1:10" ht="18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35" t="s">
        <v>32</v>
      </c>
      <c r="B11" s="516" t="str">
        <f>VLOOKUP(J11,'пр.взв.'!B2:G43,2,FALSE)</f>
        <v>ДЕМЕНТЬЕВ Владислав Алексеевич</v>
      </c>
      <c r="C11" s="516"/>
      <c r="D11" s="516"/>
      <c r="E11" s="516"/>
      <c r="F11" s="516"/>
      <c r="G11" s="516"/>
      <c r="H11" s="518" t="str">
        <f>VLOOKUP(J11,'пр.взв.'!B2:G43,3,FALSE)</f>
        <v>14.08.96 мс</v>
      </c>
      <c r="I11" s="71"/>
      <c r="J11" s="69">
        <f>'пр.хода'!H20</f>
        <v>8</v>
      </c>
    </row>
    <row r="12" spans="1:10" ht="18" customHeight="1">
      <c r="A12" s="536"/>
      <c r="B12" s="517"/>
      <c r="C12" s="517"/>
      <c r="D12" s="517"/>
      <c r="E12" s="517"/>
      <c r="F12" s="517"/>
      <c r="G12" s="517"/>
      <c r="H12" s="519"/>
      <c r="I12" s="71"/>
      <c r="J12" s="69"/>
    </row>
    <row r="13" spans="1:10" ht="17.25">
      <c r="A13" s="536"/>
      <c r="B13" s="512" t="str">
        <f>VLOOKUP(J11,'пр.взв.'!B2:G43,4,FALSE)</f>
        <v>СПб</v>
      </c>
      <c r="C13" s="512"/>
      <c r="D13" s="512" t="str">
        <f>VLOOKUP(J11,'пр.взв.'!B2:G43,5,FALSE)</f>
        <v>ДИНАМО</v>
      </c>
      <c r="E13" s="512"/>
      <c r="F13" s="512"/>
      <c r="G13" s="512"/>
      <c r="H13" s="514"/>
      <c r="I13" s="71"/>
      <c r="J13" s="69"/>
    </row>
    <row r="14" spans="1:10" ht="18" thickBot="1">
      <c r="A14" s="537"/>
      <c r="B14" s="513"/>
      <c r="C14" s="513"/>
      <c r="D14" s="513"/>
      <c r="E14" s="513"/>
      <c r="F14" s="513"/>
      <c r="G14" s="513"/>
      <c r="H14" s="515"/>
      <c r="I14" s="71"/>
      <c r="J14" s="69"/>
    </row>
    <row r="15" spans="1:10" ht="18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32" t="s">
        <v>33</v>
      </c>
      <c r="B16" s="516" t="str">
        <f>VLOOKUP(J16,'пр.взв.'!B4:G87,2,FALSE)</f>
        <v>ГЛУШЕНКОВ Алексей Олегович</v>
      </c>
      <c r="C16" s="516"/>
      <c r="D16" s="516"/>
      <c r="E16" s="516"/>
      <c r="F16" s="516"/>
      <c r="G16" s="516"/>
      <c r="H16" s="518" t="str">
        <f>VLOOKUP(J16,'пр.взв.'!B4:G97,3,FALSE)</f>
        <v>10.06.96 КМС</v>
      </c>
      <c r="I16" s="71"/>
      <c r="J16" s="69">
        <f>'пр.хода'!E32</f>
        <v>3</v>
      </c>
    </row>
    <row r="17" spans="1:10" ht="18" customHeight="1">
      <c r="A17" s="533"/>
      <c r="B17" s="517"/>
      <c r="C17" s="517"/>
      <c r="D17" s="517"/>
      <c r="E17" s="517"/>
      <c r="F17" s="517"/>
      <c r="G17" s="517"/>
      <c r="H17" s="519"/>
      <c r="I17" s="71"/>
      <c r="J17" s="69"/>
    </row>
    <row r="18" spans="1:10" ht="17.25">
      <c r="A18" s="533"/>
      <c r="B18" s="512" t="str">
        <f>VLOOKUP(J16,'пр.взв.'!B7:G48,4,FALSE)</f>
        <v>ЦФО</v>
      </c>
      <c r="C18" s="512"/>
      <c r="D18" s="512" t="str">
        <f>VLOOKUP(J16,'пр.взв.'!B7:G48,5,FALSE)</f>
        <v>Московская обл., г. Богородское</v>
      </c>
      <c r="E18" s="512"/>
      <c r="F18" s="512"/>
      <c r="G18" s="512"/>
      <c r="H18" s="514"/>
      <c r="I18" s="71"/>
      <c r="J18" s="69"/>
    </row>
    <row r="19" spans="1:10" ht="18" thickBot="1">
      <c r="A19" s="534"/>
      <c r="B19" s="513"/>
      <c r="C19" s="513"/>
      <c r="D19" s="513"/>
      <c r="E19" s="513"/>
      <c r="F19" s="513"/>
      <c r="G19" s="513"/>
      <c r="H19" s="515"/>
      <c r="I19" s="71"/>
      <c r="J19" s="69"/>
    </row>
    <row r="20" spans="1:10" ht="18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32" t="s">
        <v>33</v>
      </c>
      <c r="B21" s="516" t="str">
        <f>VLOOKUP(J21,'пр.взв.'!B2:G53,2,FALSE)</f>
        <v>МАКСУТОВ Руслан Рифатович</v>
      </c>
      <c r="C21" s="516"/>
      <c r="D21" s="516"/>
      <c r="E21" s="516"/>
      <c r="F21" s="516"/>
      <c r="G21" s="516"/>
      <c r="H21" s="518" t="str">
        <f>VLOOKUP(J21,'пр.взв.'!B3:G92,3,FALSE)</f>
        <v>15.12.96 кмс</v>
      </c>
      <c r="I21" s="71"/>
      <c r="J21" s="69">
        <f>'пр.хода'!Q32</f>
        <v>7</v>
      </c>
    </row>
    <row r="22" spans="1:10" ht="18" customHeight="1">
      <c r="A22" s="533"/>
      <c r="B22" s="517"/>
      <c r="C22" s="517"/>
      <c r="D22" s="517"/>
      <c r="E22" s="517"/>
      <c r="F22" s="517"/>
      <c r="G22" s="517"/>
      <c r="H22" s="519"/>
      <c r="I22" s="71"/>
      <c r="J22" s="69"/>
    </row>
    <row r="23" spans="1:9" ht="17.25">
      <c r="A23" s="533"/>
      <c r="B23" s="512" t="str">
        <f>VLOOKUP(J21,'пр.взв.'!B6:G53,4,FALSE)</f>
        <v>СПб</v>
      </c>
      <c r="C23" s="512"/>
      <c r="D23" s="512" t="str">
        <f>VLOOKUP(J21,'пр.взв.'!B6:G53,5,FALSE)</f>
        <v>МВАА</v>
      </c>
      <c r="E23" s="512"/>
      <c r="F23" s="512"/>
      <c r="G23" s="512"/>
      <c r="H23" s="514"/>
      <c r="I23" s="71"/>
    </row>
    <row r="24" spans="1:9" ht="18" thickBot="1">
      <c r="A24" s="534"/>
      <c r="B24" s="513"/>
      <c r="C24" s="513"/>
      <c r="D24" s="513"/>
      <c r="E24" s="513"/>
      <c r="F24" s="513"/>
      <c r="G24" s="513"/>
      <c r="H24" s="515"/>
      <c r="I24" s="71"/>
    </row>
    <row r="25" spans="1:8" ht="17.25">
      <c r="A25" s="71"/>
      <c r="B25" s="71"/>
      <c r="C25" s="71"/>
      <c r="D25" s="71"/>
      <c r="E25" s="71"/>
      <c r="F25" s="71"/>
      <c r="G25" s="71"/>
      <c r="H25" s="71"/>
    </row>
    <row r="26" spans="1:8" ht="17.25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28" t="str">
        <f>VLOOKUP(J28,'пр.взв.'!B7:H38,7,FALSE)</f>
        <v> Ошхунов Б Пченашев  М</v>
      </c>
      <c r="B28" s="529"/>
      <c r="C28" s="529"/>
      <c r="D28" s="529"/>
      <c r="E28" s="529"/>
      <c r="F28" s="529"/>
      <c r="G28" s="529"/>
      <c r="H28" s="530"/>
      <c r="J28">
        <f>'пр.хода'!H8</f>
        <v>1</v>
      </c>
    </row>
    <row r="29" spans="1:8" ht="13.5" thickBot="1">
      <c r="A29" s="531"/>
      <c r="B29" s="513"/>
      <c r="C29" s="513"/>
      <c r="D29" s="513"/>
      <c r="E29" s="513"/>
      <c r="F29" s="513"/>
      <c r="G29" s="513"/>
      <c r="H29" s="515"/>
    </row>
    <row r="36" spans="1:8" ht="17.25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7.25">
      <c r="A37" s="71"/>
      <c r="B37" s="71"/>
      <c r="C37" s="71"/>
      <c r="D37" s="71"/>
      <c r="E37" s="71"/>
      <c r="F37" s="71"/>
      <c r="G37" s="71"/>
      <c r="H37" s="71"/>
    </row>
    <row r="38" spans="1:8" ht="17.25">
      <c r="A38" s="71"/>
      <c r="B38" s="71"/>
      <c r="C38" s="71"/>
      <c r="D38" s="71"/>
      <c r="E38" s="71"/>
      <c r="F38" s="71"/>
      <c r="G38" s="71"/>
      <c r="H38" s="71"/>
    </row>
    <row r="39" spans="1:8" ht="17.25">
      <c r="A39" s="72"/>
      <c r="B39" s="72"/>
      <c r="C39" s="72"/>
      <c r="D39" s="72"/>
      <c r="E39" s="72"/>
      <c r="F39" s="72"/>
      <c r="G39" s="72"/>
      <c r="H39" s="72"/>
    </row>
    <row r="40" spans="1:8" ht="17.25">
      <c r="A40" s="73"/>
      <c r="B40" s="73"/>
      <c r="C40" s="73"/>
      <c r="D40" s="73"/>
      <c r="E40" s="73"/>
      <c r="F40" s="73"/>
      <c r="G40" s="73"/>
      <c r="H40" s="73"/>
    </row>
    <row r="41" spans="1:8" ht="17.25">
      <c r="A41" s="72"/>
      <c r="B41" s="72"/>
      <c r="C41" s="72"/>
      <c r="D41" s="72"/>
      <c r="E41" s="72"/>
      <c r="F41" s="72"/>
      <c r="G41" s="72"/>
      <c r="H41" s="72"/>
    </row>
    <row r="42" spans="1:8" ht="17.25">
      <c r="A42" s="74"/>
      <c r="B42" s="74"/>
      <c r="C42" s="74"/>
      <c r="D42" s="74"/>
      <c r="E42" s="74"/>
      <c r="F42" s="74"/>
      <c r="G42" s="74"/>
      <c r="H42" s="74"/>
    </row>
    <row r="43" spans="1:8" ht="17.25">
      <c r="A43" s="72"/>
      <c r="B43" s="72"/>
      <c r="C43" s="72"/>
      <c r="D43" s="72"/>
      <c r="E43" s="72"/>
      <c r="F43" s="72"/>
      <c r="G43" s="72"/>
      <c r="H43" s="72"/>
    </row>
    <row r="44" spans="1:8" ht="17.25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2016-10-14T11:43:29Z</cp:lastPrinted>
  <dcterms:created xsi:type="dcterms:W3CDTF">1996-10-08T23:32:33Z</dcterms:created>
  <dcterms:modified xsi:type="dcterms:W3CDTF">2016-10-14T12:48:07Z</dcterms:modified>
  <cp:category/>
  <cp:version/>
  <cp:contentType/>
  <cp:contentStatus/>
</cp:coreProperties>
</file>