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<sst xmlns="http://schemas.openxmlformats.org/spreadsheetml/2006/main" count="200" uniqueCount="85">
  <si>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</si>
  <si>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</si>
  <si>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</si>
  <si>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</si>
  <si>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</si>
  <si>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</si>
  <si>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</si>
  <si>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</si>
  <si>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</si>
  <si>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</si>
  <si>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</si>
  <si>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</si>
  <si>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</si>
  <si>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</si>
  <si>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</si>
  <si>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</si>
  <si>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</si>
  <si>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</si>
  <si>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</si>
  <si>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</si>
  <si>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</si>
  <si>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</si>
  <si>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</si>
  <si>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</si>
  <si>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</si>
  <si>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</si>
  <si>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</si>
  <si>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</si>
  <si>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</si>
  <si>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</si>
  <si>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</si>
  <si>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</si>
  <si>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</si>
  <si>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</si>
  <si>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</si>
  <si>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</si>
  <si>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</si>
  <si>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</si>
  <si>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</si>
  <si>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</si>
  <si>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</si>
  <si>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</si>
  <si>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</si>
  <si>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</si>
  <si>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</si>
  <si>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</si>
  <si>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</si>
  <si>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</si>
  <si>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</si>
  <si>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</si>
  <si>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</si>
  <si>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27.07.96,КМС</t>
  </si>
  <si>
    <t>СФО</t>
  </si>
  <si>
    <t>СибГУФК,Омск</t>
  </si>
  <si>
    <t>Горбунов А.В.    Бобровский В.А.</t>
  </si>
  <si>
    <t>САЯПИНА Виолетта Витальевна</t>
  </si>
  <si>
    <t>26.04.96,КМС</t>
  </si>
  <si>
    <t>ПФО</t>
  </si>
  <si>
    <t>НГПУ им.Козьмы М.Нижний Новгород</t>
  </si>
  <si>
    <t>Кожемякин В.С.</t>
  </si>
  <si>
    <t>ВЕРЕДЕНКО Дарья Андреевна</t>
  </si>
  <si>
    <t>12.06.95,МС</t>
  </si>
  <si>
    <t>ДВФО</t>
  </si>
  <si>
    <t xml:space="preserve">ДФУ,Владивосток </t>
  </si>
  <si>
    <t>Леонтьев Ю.А.        Фалеева О.А.</t>
  </si>
  <si>
    <t>ОСИНЦЕВА Илона Сергеевна</t>
  </si>
  <si>
    <t>12.03.95,МС</t>
  </si>
  <si>
    <t>УФО</t>
  </si>
  <si>
    <t>ШГПУ,Курган</t>
  </si>
  <si>
    <t>Старцев А.А.,Жавкин Э.Б.</t>
  </si>
  <si>
    <t xml:space="preserve">ЛЯНКА Алина Николаевна </t>
  </si>
  <si>
    <t>06.05.96,КМС</t>
  </si>
  <si>
    <t>М</t>
  </si>
  <si>
    <t>РГУФКСМиТ,Москва</t>
  </si>
  <si>
    <t>Насыров Е.Г.</t>
  </si>
  <si>
    <t>ЛУГОВА Маргарита Витальевна</t>
  </si>
  <si>
    <t>23.06.92,МС</t>
  </si>
  <si>
    <t>СП</t>
  </si>
  <si>
    <t>НИУИТМиО,Санкт-Петербург</t>
  </si>
  <si>
    <t>Архипов А.П. Косачев А.А.</t>
  </si>
  <si>
    <t>в.к.  68   кг</t>
  </si>
  <si>
    <t>Гл.секретарь,судья ВК</t>
  </si>
  <si>
    <t>3/0</t>
  </si>
  <si>
    <t>4/0</t>
  </si>
  <si>
    <t>ЖЕРНОВА Светлана Олеговна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</si>
</sst>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46" xfId="42" applyFont="1" applyFill="1" applyBorder="1" applyAlignment="1" applyProtection="1">
      <alignment horizontal="center" vertical="center" wrapText="1"/>
      <protection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29" fillId="0" borderId="50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51" xfId="0" applyNumberFormat="1" applyFont="1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49" fontId="46" fillId="0" borderId="51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14" fontId="46" fillId="0" borderId="51" xfId="0" applyNumberFormat="1" applyFont="1" applyBorder="1" applyAlignment="1">
      <alignment horizontal="center" vertical="center" wrapText="1"/>
    </xf>
    <xf numFmtId="0" fontId="46" fillId="0" borderId="51" xfId="0" applyFont="1" applyBorder="1" applyAlignment="1">
      <alignment/>
    </xf>
    <xf numFmtId="0" fontId="46" fillId="0" borderId="51" xfId="0" applyNumberFormat="1" applyFont="1" applyBorder="1" applyAlignment="1">
      <alignment horizontal="left" vertical="center" wrapText="1"/>
    </xf>
    <xf numFmtId="0" fontId="31" fillId="0" borderId="51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8" xfId="42" applyFont="1" applyBorder="1" applyAlignment="1">
      <alignment horizontal="center" vertical="center" wrapText="1"/>
    </xf>
    <xf numFmtId="0" fontId="0" fillId="0" borderId="29" xfId="42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4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43" xfId="42" applyFont="1" applyBorder="1" applyAlignment="1">
      <alignment horizontal="left" vertical="center" wrapText="1"/>
    </xf>
    <xf numFmtId="0" fontId="0" fillId="0" borderId="29" xfId="42" applyFont="1" applyBorder="1" applyAlignment="1">
      <alignment horizontal="left" vertical="center" wrapText="1"/>
    </xf>
    <xf numFmtId="0" fontId="0" fillId="0" borderId="28" xfId="42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center" vertical="center" wrapText="1"/>
    </xf>
    <xf numFmtId="49" fontId="44" fillId="0" borderId="44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1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42" fillId="0" borderId="29" xfId="0" applyNumberFormat="1" applyFont="1" applyBorder="1" applyAlignment="1">
      <alignment horizontal="center" vertical="center" wrapText="1"/>
    </xf>
    <xf numFmtId="0" fontId="50" fillId="0" borderId="28" xfId="42" applyFont="1" applyBorder="1" applyAlignment="1">
      <alignment horizontal="center" vertical="center" wrapText="1"/>
    </xf>
    <xf numFmtId="0" fontId="50" fillId="0" borderId="29" xfId="42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50" fillId="0" borderId="51" xfId="42" applyFont="1" applyBorder="1" applyAlignment="1">
      <alignment horizontal="left" vertical="center" wrapText="1"/>
    </xf>
    <xf numFmtId="0" fontId="51" fillId="0" borderId="51" xfId="0" applyFont="1" applyBorder="1" applyAlignment="1">
      <alignment horizontal="left" vertical="center" wrapText="1"/>
    </xf>
    <xf numFmtId="0" fontId="50" fillId="0" borderId="51" xfId="42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50" fillId="0" borderId="28" xfId="42" applyFont="1" applyBorder="1" applyAlignment="1">
      <alignment horizontal="left" vertical="center" wrapText="1"/>
    </xf>
    <xf numFmtId="0" fontId="50" fillId="0" borderId="29" xfId="42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4" xfId="42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4" xfId="42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6" borderId="63" xfId="0" applyFont="1" applyFill="1" applyBorder="1" applyAlignment="1">
      <alignment horizontal="center" vertical="center"/>
    </xf>
    <xf numFmtId="0" fontId="38" fillId="26" borderId="67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3" xfId="0" applyFont="1" applyFill="1" applyBorder="1" applyAlignment="1">
      <alignment horizontal="center" vertical="center"/>
    </xf>
    <xf numFmtId="0" fontId="38" fillId="25" borderId="67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8" fillId="17" borderId="63" xfId="0" applyFont="1" applyFill="1" applyBorder="1" applyAlignment="1">
      <alignment horizontal="center" vertical="center"/>
    </xf>
    <xf numFmtId="0" fontId="38" fillId="17" borderId="67" xfId="0" applyFont="1" applyFill="1" applyBorder="1" applyAlignment="1">
      <alignment horizontal="center" vertical="center"/>
    </xf>
    <xf numFmtId="0" fontId="38" fillId="17" borderId="50" xfId="0" applyFont="1" applyFill="1" applyBorder="1" applyAlignment="1">
      <alignment horizontal="center" vertical="center"/>
    </xf>
    <xf numFmtId="0" fontId="29" fillId="24" borderId="47" xfId="42" applyFont="1" applyFill="1" applyBorder="1" applyAlignment="1" applyProtection="1">
      <alignment horizontal="center" vertical="center" wrapText="1"/>
      <protection/>
    </xf>
    <xf numFmtId="0" fontId="29" fillId="24" borderId="48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6" xfId="42" applyFont="1" applyFill="1" applyBorder="1" applyAlignment="1">
      <alignment horizontal="center" vertical="center"/>
    </xf>
    <xf numFmtId="0" fontId="37" fillId="25" borderId="47" xfId="42" applyFont="1" applyFill="1" applyBorder="1" applyAlignment="1">
      <alignment horizontal="center" vertical="center"/>
    </xf>
    <xf numFmtId="0" fontId="37" fillId="25" borderId="48" xfId="42" applyFont="1" applyFill="1" applyBorder="1" applyAlignment="1">
      <alignment horizontal="center" vertical="center"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8" fillId="27" borderId="33" xfId="42" applyFont="1" applyFill="1" applyBorder="1" applyAlignment="1" applyProtection="1">
      <alignment horizontal="left" vertical="center" wrapText="1"/>
      <protection/>
    </xf>
    <xf numFmtId="0" fontId="48" fillId="27" borderId="66" xfId="0" applyFont="1" applyFill="1" applyBorder="1" applyAlignment="1">
      <alignment horizontal="left" vertical="center" wrapText="1"/>
    </xf>
    <xf numFmtId="0" fontId="48" fillId="27" borderId="33" xfId="42" applyFont="1" applyFill="1" applyBorder="1" applyAlignment="1" applyProtection="1">
      <alignment horizontal="center" vertical="center" wrapText="1"/>
      <protection/>
    </xf>
    <xf numFmtId="0" fontId="48" fillId="27" borderId="6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8" fillId="0" borderId="33" xfId="42" applyFont="1" applyBorder="1" applyAlignment="1" applyProtection="1">
      <alignment horizontal="center" vertical="center" wrapText="1"/>
      <protection/>
    </xf>
    <xf numFmtId="0" fontId="48" fillId="0" borderId="66" xfId="0" applyFont="1" applyBorder="1" applyAlignment="1">
      <alignment horizontal="center" vertical="center" wrapText="1"/>
    </xf>
    <xf numFmtId="0" fontId="47" fillId="27" borderId="15" xfId="0" applyFont="1" applyFill="1" applyBorder="1" applyAlignment="1">
      <alignment horizontal="center" vertical="center" wrapText="1"/>
    </xf>
    <xf numFmtId="0" fontId="47" fillId="27" borderId="65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8" fillId="0" borderId="33" xfId="42" applyFont="1" applyBorder="1" applyAlignment="1" applyProtection="1">
      <alignment horizontal="left" vertical="center" wrapText="1"/>
      <protection/>
    </xf>
    <xf numFmtId="0" fontId="48" fillId="0" borderId="66" xfId="0" applyFont="1" applyBorder="1" applyAlignment="1">
      <alignment horizontal="left" vertical="center" wrapText="1"/>
    </xf>
    <xf numFmtId="0" fontId="34" fillId="0" borderId="81" xfId="0" applyNumberFormat="1" applyFont="1" applyBorder="1" applyAlignment="1">
      <alignment horizontal="center" vertical="center" wrapText="1"/>
    </xf>
    <xf numFmtId="0" fontId="34" fillId="0" borderId="82" xfId="0" applyNumberFormat="1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47" xfId="42" applyFont="1" applyBorder="1" applyAlignment="1">
      <alignment horizontal="center" vertical="center"/>
    </xf>
    <xf numFmtId="0" fontId="1" fillId="0" borderId="4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7" fillId="27" borderId="33" xfId="0" applyFont="1" applyFill="1" applyBorder="1" applyAlignment="1">
      <alignment horizontal="center" vertical="center" wrapText="1"/>
    </xf>
    <xf numFmtId="0" fontId="47" fillId="27" borderId="66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8" fillId="0" borderId="36" xfId="42" applyFont="1" applyBorder="1" applyAlignment="1" applyProtection="1">
      <alignment horizontal="center" vertical="center" wrapText="1"/>
      <protection/>
    </xf>
    <xf numFmtId="0" fontId="48" fillId="0" borderId="12" xfId="42" applyFont="1" applyBorder="1" applyAlignment="1" applyProtection="1">
      <alignment horizontal="center" vertical="center" wrapText="1"/>
      <protection/>
    </xf>
    <xf numFmtId="0" fontId="48" fillId="0" borderId="88" xfId="42" applyFont="1" applyBorder="1" applyAlignment="1" applyProtection="1">
      <alignment horizontal="center" vertical="center" wrapText="1"/>
      <protection/>
    </xf>
    <xf numFmtId="0" fontId="48" fillId="0" borderId="89" xfId="42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left"/>
    </xf>
    <xf numFmtId="0" fontId="48" fillId="0" borderId="50" xfId="42" applyFont="1" applyBorder="1" applyAlignment="1" applyProtection="1">
      <alignment horizontal="center" vertical="center" wrapText="1"/>
      <protection/>
    </xf>
    <xf numFmtId="0" fontId="48" fillId="0" borderId="5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7">
          <cell r="G7" t="str">
            <v>Горбунов А.В.</v>
          </cell>
        </row>
        <row r="8"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2"/>
  <sheetViews>
    <sheetView tabSelected="1" zoomScalePageLayoutView="0" workbookViewId="0" topLeftCell="A10">
      <selection activeCell="A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36" t="s">
        <v>28</v>
      </c>
      <c r="B1" s="136"/>
      <c r="C1" s="136"/>
      <c r="D1" s="136"/>
      <c r="E1" s="136"/>
      <c r="F1" s="136"/>
      <c r="G1" s="136"/>
      <c r="H1" s="13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37" t="s">
        <v>25</v>
      </c>
      <c r="B2" s="138"/>
      <c r="C2" s="138"/>
      <c r="D2" s="138"/>
      <c r="E2" s="138"/>
      <c r="F2" s="138"/>
      <c r="G2" s="138"/>
      <c r="H2" s="138"/>
    </row>
    <row r="3" spans="1:8" ht="31.5" customHeight="1" thickBot="1">
      <c r="A3" s="139" t="str">
        <f>'пр.хода'!C3</f>
        <v>Чемпионат Российского студенческого спортивного союза по самбо</v>
      </c>
      <c r="B3" s="140"/>
      <c r="C3" s="140"/>
      <c r="D3" s="140"/>
      <c r="E3" s="140"/>
      <c r="F3" s="140"/>
      <c r="G3" s="140"/>
      <c r="H3" s="141"/>
    </row>
    <row r="4" spans="1:8" ht="21.75" customHeight="1">
      <c r="A4" s="118" t="str">
        <f>'пр.хода'!C4</f>
        <v>19-22 апреля 2016 г     г.Дзержинск</v>
      </c>
      <c r="B4" s="118"/>
      <c r="C4" s="118"/>
      <c r="D4" s="118"/>
      <c r="E4" s="118"/>
      <c r="F4" s="118"/>
      <c r="G4" s="118"/>
      <c r="H4" s="118"/>
    </row>
    <row r="5" spans="4:6" ht="20.25" customHeight="1" thickBot="1">
      <c r="D5" s="119" t="str">
        <f>HYPERLINK('пр.взв.'!D4)</f>
        <v>в.к.  68   кг</v>
      </c>
      <c r="E5" s="119"/>
      <c r="F5" s="119"/>
    </row>
    <row r="6" spans="1:8" ht="12.75" customHeight="1">
      <c r="A6" s="120" t="s">
        <v>11</v>
      </c>
      <c r="B6" s="122" t="s">
        <v>5</v>
      </c>
      <c r="C6" s="124" t="s">
        <v>6</v>
      </c>
      <c r="D6" s="126" t="s">
        <v>7</v>
      </c>
      <c r="E6" s="128" t="s">
        <v>8</v>
      </c>
      <c r="F6" s="126"/>
      <c r="G6" s="132" t="s">
        <v>10</v>
      </c>
      <c r="H6" s="142" t="s">
        <v>9</v>
      </c>
    </row>
    <row r="7" spans="1:8" ht="13.5" thickBot="1">
      <c r="A7" s="121"/>
      <c r="B7" s="123"/>
      <c r="C7" s="125"/>
      <c r="D7" s="127"/>
      <c r="E7" s="129"/>
      <c r="F7" s="127"/>
      <c r="G7" s="133"/>
      <c r="H7" s="143"/>
    </row>
    <row r="8" spans="1:8" ht="12.75" customHeight="1">
      <c r="A8" s="114">
        <v>1</v>
      </c>
      <c r="B8" s="115">
        <f>'пр.хода'!H9</f>
        <v>6</v>
      </c>
      <c r="C8" s="116" t="str">
        <f>VLOOKUP(B8,'пр.взв.'!B7:H18,2,FALSE)</f>
        <v>ЛУГОВА Маргарита Витальевна</v>
      </c>
      <c r="D8" s="117" t="str">
        <f>VLOOKUP(B8,'пр.взв.'!B7:H18,3,FALSE)</f>
        <v>23.06.92,МС</v>
      </c>
      <c r="E8" s="106" t="str">
        <f>VLOOKUP(B8,'пр.взв.'!B7:H18,4,FALSE)</f>
        <v>СП</v>
      </c>
      <c r="F8" s="134" t="str">
        <f>VLOOKUP(B8,'пр.взв.'!B7:H18,5,FALSE)</f>
        <v>НИУИТМиО,Санкт-Петербург</v>
      </c>
      <c r="G8" s="135">
        <f>VLOOKUP(B8,'пр.взв.'!B7:H18,6,FALSE)</f>
        <v>0</v>
      </c>
      <c r="H8" s="144" t="str">
        <f>VLOOKUP(B8,'пр.взв.'!B7:H18,7,FALSE)</f>
        <v>Архипов А.П. Косачев А.А.</v>
      </c>
    </row>
    <row r="9" spans="1:8" ht="12.75">
      <c r="A9" s="113"/>
      <c r="B9" s="111"/>
      <c r="C9" s="109"/>
      <c r="D9" s="110"/>
      <c r="E9" s="105"/>
      <c r="F9" s="112"/>
      <c r="G9" s="103"/>
      <c r="H9" s="131"/>
    </row>
    <row r="10" spans="1:8" ht="12.75" customHeight="1">
      <c r="A10" s="113">
        <v>2</v>
      </c>
      <c r="B10" s="111">
        <f>'пр.хода'!H14</f>
        <v>3</v>
      </c>
      <c r="C10" s="107" t="str">
        <f>VLOOKUP(B10,'пр.взв.'!B7:H18,2,FALSE)</f>
        <v>ВЕРЕДЕНКО Дарья Андреевна</v>
      </c>
      <c r="D10" s="108" t="str">
        <f>VLOOKUP(B10,'пр.взв.'!B7:H18,3,FALSE)</f>
        <v>12.06.95,МС</v>
      </c>
      <c r="E10" s="104" t="str">
        <f>VLOOKUP(B10,'пр.взв.'!B1:H20,4,FALSE)</f>
        <v>ДВФО</v>
      </c>
      <c r="F10" s="112" t="str">
        <f>VLOOKUP(B10,'пр.взв.'!B7:H18,5,FALSE)</f>
        <v>ДФУ,Владивосток </v>
      </c>
      <c r="G10" s="102">
        <f>VLOOKUP(B10,'пр.взв.'!B7:H18,6,FALSE)</f>
        <v>0</v>
      </c>
      <c r="H10" s="130" t="str">
        <f>VLOOKUP(B10,'пр.взв.'!B7:H18,7,FALSE)</f>
        <v>Леонтьев Ю.А.        Фалеева О.А.</v>
      </c>
    </row>
    <row r="11" spans="1:8" ht="12.75">
      <c r="A11" s="113"/>
      <c r="B11" s="111"/>
      <c r="C11" s="109"/>
      <c r="D11" s="110"/>
      <c r="E11" s="105"/>
      <c r="F11" s="112"/>
      <c r="G11" s="103"/>
      <c r="H11" s="131"/>
    </row>
    <row r="12" spans="1:8" ht="12.75" customHeight="1">
      <c r="A12" s="113">
        <v>3</v>
      </c>
      <c r="B12" s="111">
        <f>'пр.хода'!E25</f>
        <v>1</v>
      </c>
      <c r="C12" s="107" t="str">
        <f>VLOOKUP(B12,'пр.взв.'!B7:H18,2,FALSE)</f>
        <v>ЖЕРНОВА Светлана Олеговна</v>
      </c>
      <c r="D12" s="108" t="str">
        <f>VLOOKUP(B12,'пр.взв.'!B7:H18,3,FALSE)</f>
        <v>27.07.96,КМС</v>
      </c>
      <c r="E12" s="104" t="str">
        <f>VLOOKUP(B12,'пр.взв.'!B3:H22,4,FALSE)</f>
        <v>СФО</v>
      </c>
      <c r="F12" s="112" t="str">
        <f>VLOOKUP(B12,'пр.взв.'!B7:H18,5,FALSE)</f>
        <v>СибГУФК,Омск</v>
      </c>
      <c r="G12" s="102">
        <f>VLOOKUP(B12,'пр.взв.'!B7:H18,6,FALSE)</f>
        <v>0</v>
      </c>
      <c r="H12" s="130" t="str">
        <f>VLOOKUP(B12,'пр.взв.'!B7:H18,7,FALSE)</f>
        <v>Горбунов А.В.    Бобровский В.А.</v>
      </c>
    </row>
    <row r="13" spans="1:8" ht="12.75">
      <c r="A13" s="113"/>
      <c r="B13" s="111"/>
      <c r="C13" s="109"/>
      <c r="D13" s="110"/>
      <c r="E13" s="105"/>
      <c r="F13" s="112"/>
      <c r="G13" s="103"/>
      <c r="H13" s="131"/>
    </row>
    <row r="14" spans="1:8" ht="12.75" customHeight="1">
      <c r="A14" s="113">
        <v>3</v>
      </c>
      <c r="B14" s="111">
        <f>'пр.хода'!Q25</f>
        <v>5</v>
      </c>
      <c r="C14" s="107" t="str">
        <f>VLOOKUP(B14,'пр.взв.'!B7:H18,2,FALSE)</f>
        <v>ЛЯНКА Алина Николаевна </v>
      </c>
      <c r="D14" s="108" t="str">
        <f>VLOOKUP(B14,'пр.взв.'!B7:H18,3,FALSE)</f>
        <v>06.05.96,КМС</v>
      </c>
      <c r="E14" s="104" t="str">
        <f>VLOOKUP(B14,'пр.взв.'!B1:H24,4,FALSE)</f>
        <v>М</v>
      </c>
      <c r="F14" s="112" t="str">
        <f>VLOOKUP(B14,'пр.взв.'!B1:H20,5,FALSE)</f>
        <v>РГУФКСМиТ,Москва</v>
      </c>
      <c r="G14" s="102">
        <f>VLOOKUP(B14,'пр.взв.'!B7:H18,6,FALSE)</f>
        <v>0</v>
      </c>
      <c r="H14" s="130" t="str">
        <f>VLOOKUP(B14,'пр.взв.'!B7:H18,7,FALSE)</f>
        <v>Насыров Е.Г.</v>
      </c>
    </row>
    <row r="15" spans="1:8" ht="12.75">
      <c r="A15" s="113"/>
      <c r="B15" s="111"/>
      <c r="C15" s="109"/>
      <c r="D15" s="110"/>
      <c r="E15" s="105"/>
      <c r="F15" s="112"/>
      <c r="G15" s="103"/>
      <c r="H15" s="131"/>
    </row>
    <row r="16" spans="1:8" ht="12.75" customHeight="1">
      <c r="A16" s="113">
        <v>5</v>
      </c>
      <c r="B16" s="111">
        <v>4</v>
      </c>
      <c r="C16" s="107" t="str">
        <f>VLOOKUP(B16,'пр.взв.'!B7:H26,2,FALSE)</f>
        <v>ОСИНЦЕВА Илона Сергеевна</v>
      </c>
      <c r="D16" s="108" t="str">
        <f>VLOOKUP(B16,'пр.взв.'!B7:H18,3,FALSE)</f>
        <v>12.03.95,МС</v>
      </c>
      <c r="E16" s="104" t="str">
        <f>VLOOKUP(B16,'пр.взв.'!B1:H26,4,FALSE)</f>
        <v>УФО</v>
      </c>
      <c r="F16" s="112" t="str">
        <f>VLOOKUP(B16,'пр.взв.'!B3:H22,5,FALSE)</f>
        <v>ШГПУ,Курган</v>
      </c>
      <c r="G16" s="102">
        <f>VLOOKUP(B16,'пр.взв.'!B7:H18,6,FALSE)</f>
        <v>0</v>
      </c>
      <c r="H16" s="130" t="str">
        <f>VLOOKUP(B16,'пр.взв.'!B7:H18,7,FALSE)</f>
        <v>Старцев А.А.,Жавкин Э.Б.</v>
      </c>
    </row>
    <row r="17" spans="1:8" ht="12.75">
      <c r="A17" s="113"/>
      <c r="B17" s="111"/>
      <c r="C17" s="109"/>
      <c r="D17" s="110"/>
      <c r="E17" s="105"/>
      <c r="F17" s="112"/>
      <c r="G17" s="103"/>
      <c r="H17" s="131"/>
    </row>
    <row r="18" spans="1:8" ht="12.75" customHeight="1">
      <c r="A18" s="113">
        <v>5</v>
      </c>
      <c r="B18" s="111">
        <v>2</v>
      </c>
      <c r="C18" s="107" t="str">
        <f>VLOOKUP(B18,'пр.взв.'!B7:H18,2,FALSE)</f>
        <v>САЯПИНА Виолетта Витальевна</v>
      </c>
      <c r="D18" s="108" t="str">
        <f>VLOOKUP(B18,'пр.взв.'!B7:H18,3,FALSE)</f>
        <v>26.04.96,КМС</v>
      </c>
      <c r="E18" s="104" t="str">
        <f>VLOOKUP(B18,'пр.взв.'!B1:H28,4,FALSE)</f>
        <v>ПФО</v>
      </c>
      <c r="F18" s="112" t="str">
        <f>VLOOKUP(B18,'пр.взв.'!B7:H18,5,FALSE)</f>
        <v>НГПУ им.Козьмы М.Нижний Новгород</v>
      </c>
      <c r="G18" s="102">
        <f>VLOOKUP(B18,'пр.взв.'!B7:H18,6,FALSE)</f>
        <v>0</v>
      </c>
      <c r="H18" s="130" t="str">
        <f>VLOOKUP(B18,'пр.взв.'!B7:H18,7,FALSE)</f>
        <v>Кожемякин В.С.</v>
      </c>
    </row>
    <row r="19" spans="1:8" ht="12.75">
      <c r="A19" s="113"/>
      <c r="B19" s="111"/>
      <c r="C19" s="109"/>
      <c r="D19" s="110"/>
      <c r="E19" s="105"/>
      <c r="F19" s="112"/>
      <c r="G19" s="103"/>
      <c r="H19" s="131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5">
      <c r="A26" s="58"/>
      <c r="B26" s="58"/>
      <c r="C26" s="58"/>
      <c r="D26" s="6"/>
      <c r="E26" s="6"/>
      <c r="F26" s="6"/>
      <c r="G26" s="6"/>
      <c r="H26" s="6"/>
    </row>
    <row r="27" spans="1:11" ht="15">
      <c r="A27" s="56" t="str">
        <f>HYPERLINK('[1]реквизиты'!$A$6)</f>
        <v>Гл. судья, судья МК</v>
      </c>
      <c r="B27" s="58"/>
      <c r="C27" s="59"/>
      <c r="D27" s="55"/>
      <c r="E27" s="55"/>
      <c r="F27" s="55"/>
      <c r="G27" s="57" t="str">
        <f>'[2]реквизиты'!$G$7</f>
        <v>Горбунов А.В.</v>
      </c>
      <c r="I27" s="6"/>
      <c r="J27" s="3"/>
      <c r="K27" s="3"/>
    </row>
    <row r="28" spans="1:12" ht="15">
      <c r="A28" s="58"/>
      <c r="B28" s="58"/>
      <c r="C28" s="59"/>
      <c r="D28" s="6"/>
      <c r="E28" s="6"/>
      <c r="F28" s="6"/>
      <c r="G28" s="5" t="str">
        <f>'[2]реквизиты'!$G$8</f>
        <v>/Омск/</v>
      </c>
      <c r="I28" s="6"/>
      <c r="J28" s="3"/>
      <c r="K28" s="3"/>
      <c r="L28" s="3"/>
    </row>
    <row r="29" spans="1:12" ht="15">
      <c r="A29" s="58"/>
      <c r="B29" s="58"/>
      <c r="C29" s="59"/>
      <c r="D29" s="6"/>
      <c r="E29" s="6"/>
      <c r="F29" s="6"/>
      <c r="G29" s="6"/>
      <c r="I29" s="6"/>
      <c r="J29" s="3"/>
      <c r="K29" s="3"/>
      <c r="L29" s="3"/>
    </row>
    <row r="30" spans="1:11" ht="15">
      <c r="A30" s="56" t="s">
        <v>81</v>
      </c>
      <c r="B30" s="58"/>
      <c r="C30" s="59"/>
      <c r="D30" s="55"/>
      <c r="E30" s="55"/>
      <c r="F30" s="55"/>
      <c r="G30" s="57" t="str">
        <f>'[2]реквизиты'!$G$9</f>
        <v>Тимошин А.С.</v>
      </c>
      <c r="I30" s="6"/>
      <c r="J30" s="14"/>
      <c r="K30" s="14"/>
    </row>
    <row r="31" spans="1:8" ht="15">
      <c r="A31" s="58"/>
      <c r="B31" s="58"/>
      <c r="C31" s="58"/>
      <c r="D31" s="6"/>
      <c r="E31" s="6"/>
      <c r="F31" s="6"/>
      <c r="G31" s="5" t="str">
        <f>'[2]реквизиты'!$G$10</f>
        <v>/Рыбинск/</v>
      </c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</sheetData>
  <sheetProtection/>
  <mergeCells count="60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F16:F17"/>
    <mergeCell ref="G16:G17"/>
    <mergeCell ref="F18:F19"/>
    <mergeCell ref="G18:G19"/>
    <mergeCell ref="E8:E9"/>
    <mergeCell ref="E10:E11"/>
    <mergeCell ref="E12:E13"/>
    <mergeCell ref="E14:E15"/>
    <mergeCell ref="E16:E17"/>
    <mergeCell ref="E18:E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45" t="str">
        <f>'пр.хода'!C3</f>
        <v>Чемпионат Российского студенческого спортивного союза по самбо</v>
      </c>
      <c r="B1" s="146"/>
      <c r="C1" s="146"/>
      <c r="D1" s="146"/>
      <c r="E1" s="146"/>
      <c r="F1" s="146"/>
      <c r="G1" s="146"/>
      <c r="H1" s="146"/>
      <c r="I1" s="146"/>
    </row>
    <row r="2" spans="4:6" ht="27.75" customHeight="1">
      <c r="D2" s="50" t="s">
        <v>20</v>
      </c>
      <c r="E2" s="50"/>
      <c r="F2" s="63" t="str">
        <f>HYPERLINK('пр.взв.'!D4)</f>
        <v>в.к.  68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0" t="s">
        <v>13</v>
      </c>
      <c r="B5" s="150" t="s">
        <v>5</v>
      </c>
      <c r="C5" s="158" t="s">
        <v>6</v>
      </c>
      <c r="D5" s="150" t="s">
        <v>14</v>
      </c>
      <c r="E5" s="164" t="s">
        <v>15</v>
      </c>
      <c r="F5" s="165"/>
      <c r="G5" s="150" t="s">
        <v>16</v>
      </c>
      <c r="H5" s="150" t="s">
        <v>17</v>
      </c>
      <c r="I5" s="150" t="s">
        <v>18</v>
      </c>
    </row>
    <row r="6" spans="1:9" ht="12.75">
      <c r="A6" s="157"/>
      <c r="B6" s="157"/>
      <c r="C6" s="157"/>
      <c r="D6" s="157"/>
      <c r="E6" s="166"/>
      <c r="F6" s="167"/>
      <c r="G6" s="157"/>
      <c r="H6" s="157"/>
      <c r="I6" s="157"/>
    </row>
    <row r="7" spans="1:9" ht="12.75">
      <c r="A7" s="156"/>
      <c r="B7" s="159">
        <f>'пр.хода'!C22</f>
        <v>1</v>
      </c>
      <c r="C7" s="161" t="str">
        <f>VLOOKUP(B7,'пр.взв.'!B7:D18,2,FALSE)</f>
        <v>ЖЕРНОВА Светлана Олеговна</v>
      </c>
      <c r="D7" s="161" t="str">
        <f>VLOOKUP(B7,'пр.взв.'!B7:F18,3,FALSE)</f>
        <v>27.07.96,КМС</v>
      </c>
      <c r="E7" s="104" t="str">
        <f>VLOOKUP(B7,'пр.взв.'!B7:F18,4,FALSE)</f>
        <v>СФО</v>
      </c>
      <c r="F7" s="147" t="str">
        <f>VLOOKUP(B7,'пр.взв.'!B7:G18,5,FALSE)</f>
        <v>СибГУФК,Омск</v>
      </c>
      <c r="G7" s="160"/>
      <c r="H7" s="155"/>
      <c r="I7" s="150"/>
    </row>
    <row r="8" spans="1:9" ht="12.75">
      <c r="A8" s="156"/>
      <c r="B8" s="150"/>
      <c r="C8" s="162"/>
      <c r="D8" s="162"/>
      <c r="E8" s="105"/>
      <c r="F8" s="154"/>
      <c r="G8" s="160"/>
      <c r="H8" s="155"/>
      <c r="I8" s="150"/>
    </row>
    <row r="9" spans="1:9" ht="12.75">
      <c r="A9" s="151"/>
      <c r="B9" s="159">
        <f>'пр.хода'!B27</f>
        <v>4</v>
      </c>
      <c r="C9" s="161" t="str">
        <f>VLOOKUP(B9,'пр.взв.'!B7:D20,2,FALSE)</f>
        <v>ОСИНЦЕВА Илона Сергеевна</v>
      </c>
      <c r="D9" s="161" t="str">
        <f>VLOOKUP(B9,'пр.взв.'!B7:F20,3,FALSE)</f>
        <v>12.03.95,МС</v>
      </c>
      <c r="E9" s="104" t="str">
        <f>VLOOKUP(B9,'пр.взв.'!B9:F20,4,FALSE)</f>
        <v>УФО</v>
      </c>
      <c r="F9" s="147" t="str">
        <f>VLOOKUP(B9,'пр.взв.'!B7:G20,5,FALSE)</f>
        <v>ШГПУ,Курган</v>
      </c>
      <c r="G9" s="160"/>
      <c r="H9" s="150"/>
      <c r="I9" s="150"/>
    </row>
    <row r="10" spans="1:9" ht="12.75">
      <c r="A10" s="151"/>
      <c r="B10" s="150"/>
      <c r="C10" s="162"/>
      <c r="D10" s="162"/>
      <c r="E10" s="163"/>
      <c r="F10" s="148"/>
      <c r="G10" s="160"/>
      <c r="H10" s="150"/>
      <c r="I10" s="150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 68   кг</v>
      </c>
    </row>
    <row r="17" spans="1:9" ht="12.75">
      <c r="A17" s="150" t="s">
        <v>13</v>
      </c>
      <c r="B17" s="150" t="s">
        <v>5</v>
      </c>
      <c r="C17" s="158" t="s">
        <v>6</v>
      </c>
      <c r="D17" s="150" t="s">
        <v>14</v>
      </c>
      <c r="E17" s="164" t="s">
        <v>15</v>
      </c>
      <c r="F17" s="165"/>
      <c r="G17" s="150" t="s">
        <v>16</v>
      </c>
      <c r="H17" s="150" t="s">
        <v>17</v>
      </c>
      <c r="I17" s="150" t="s">
        <v>18</v>
      </c>
    </row>
    <row r="18" spans="1:9" ht="12.75">
      <c r="A18" s="157"/>
      <c r="B18" s="157"/>
      <c r="C18" s="157"/>
      <c r="D18" s="157"/>
      <c r="E18" s="166"/>
      <c r="F18" s="167"/>
      <c r="G18" s="157"/>
      <c r="H18" s="157"/>
      <c r="I18" s="157"/>
    </row>
    <row r="19" spans="1:9" ht="12.75" customHeight="1">
      <c r="A19" s="156"/>
      <c r="B19" s="152">
        <f>'пр.хода'!R22</f>
        <v>2</v>
      </c>
      <c r="C19" s="153" t="str">
        <f>VLOOKUP(B19,'пр.взв.'!B7:F18,2,FALSE)</f>
        <v>САЯПИНА Виолетта Витальевна</v>
      </c>
      <c r="D19" s="153" t="str">
        <f>VLOOKUP(B19,'пр.взв.'!B7:G18,3,FALSE)</f>
        <v>26.04.96,КМС</v>
      </c>
      <c r="E19" s="104" t="str">
        <f>VLOOKUP(B19,'пр.взв.'!B1:F30,4,FALSE)</f>
        <v>ПФО</v>
      </c>
      <c r="F19" s="147" t="str">
        <f>VLOOKUP(B19,'пр.взв.'!B7:H18,5,FALSE)</f>
        <v>НГПУ им.Козьмы М.Нижний Новгород</v>
      </c>
      <c r="G19" s="149"/>
      <c r="H19" s="155"/>
      <c r="I19" s="150"/>
    </row>
    <row r="20" spans="1:9" ht="12.75">
      <c r="A20" s="156"/>
      <c r="B20" s="150"/>
      <c r="C20" s="153"/>
      <c r="D20" s="153"/>
      <c r="E20" s="105"/>
      <c r="F20" s="154"/>
      <c r="G20" s="149"/>
      <c r="H20" s="155"/>
      <c r="I20" s="150"/>
    </row>
    <row r="21" spans="1:9" ht="12.75" customHeight="1">
      <c r="A21" s="151"/>
      <c r="B21" s="159">
        <f>'пр.хода'!S27</f>
        <v>5</v>
      </c>
      <c r="C21" s="153" t="str">
        <f>VLOOKUP(B21,'пр.взв.'!B7:F20,2,FALSE)</f>
        <v>ЛЯНКА Алина Николаевна </v>
      </c>
      <c r="D21" s="153" t="str">
        <f>VLOOKUP(B21,'пр.взв.'!B7:G20,3,FALSE)</f>
        <v>06.05.96,КМС</v>
      </c>
      <c r="E21" s="104" t="str">
        <f>VLOOKUP(B21,'пр.взв.'!B2:F32,4,FALSE)</f>
        <v>М</v>
      </c>
      <c r="F21" s="147" t="str">
        <f>VLOOKUP(B21,'пр.взв.'!B7:H20,5,FALSE)</f>
        <v>РГУФКСМиТ,Москва</v>
      </c>
      <c r="G21" s="149"/>
      <c r="H21" s="150"/>
      <c r="I21" s="150"/>
    </row>
    <row r="22" spans="1:9" ht="12.75">
      <c r="A22" s="151"/>
      <c r="B22" s="150"/>
      <c r="C22" s="153"/>
      <c r="D22" s="153"/>
      <c r="E22" s="163"/>
      <c r="F22" s="148"/>
      <c r="G22" s="149"/>
      <c r="H22" s="150"/>
      <c r="I22" s="150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 68   кг</v>
      </c>
    </row>
    <row r="30" spans="1:9" ht="12.75">
      <c r="A30" s="150" t="s">
        <v>13</v>
      </c>
      <c r="B30" s="150" t="s">
        <v>5</v>
      </c>
      <c r="C30" s="158" t="s">
        <v>6</v>
      </c>
      <c r="D30" s="150" t="s">
        <v>14</v>
      </c>
      <c r="E30" s="164" t="s">
        <v>15</v>
      </c>
      <c r="F30" s="165"/>
      <c r="G30" s="150" t="s">
        <v>16</v>
      </c>
      <c r="H30" s="150" t="s">
        <v>17</v>
      </c>
      <c r="I30" s="150" t="s">
        <v>18</v>
      </c>
    </row>
    <row r="31" spans="1:9" ht="12.75">
      <c r="A31" s="157"/>
      <c r="B31" s="157"/>
      <c r="C31" s="157"/>
      <c r="D31" s="157"/>
      <c r="E31" s="168"/>
      <c r="F31" s="169"/>
      <c r="G31" s="157"/>
      <c r="H31" s="157"/>
      <c r="I31" s="157"/>
    </row>
    <row r="32" spans="1:9" ht="12.75" customHeight="1">
      <c r="A32" s="156"/>
      <c r="B32" s="152">
        <f>'пр.хода'!G11</f>
        <v>3</v>
      </c>
      <c r="C32" s="153" t="str">
        <f>VLOOKUP(B32,'пр.взв.'!B7:F31,2,FALSE)</f>
        <v>ВЕРЕДЕНКО Дарья Андреевна</v>
      </c>
      <c r="D32" s="153" t="str">
        <f>VLOOKUP(B32,'пр.взв.'!B7:G31,3,FALSE)</f>
        <v>12.06.95,МС</v>
      </c>
      <c r="E32" s="104" t="str">
        <f>VLOOKUP(B32,'пр.взв.'!B2:F43,4,FALSE)</f>
        <v>ДВФО</v>
      </c>
      <c r="F32" s="147" t="str">
        <f>VLOOKUP(B32,'пр.взв.'!B7:H31,5,FALSE)</f>
        <v>ДФУ,Владивосток </v>
      </c>
      <c r="G32" s="149"/>
      <c r="H32" s="155"/>
      <c r="I32" s="150"/>
    </row>
    <row r="33" spans="1:9" ht="12.75">
      <c r="A33" s="156"/>
      <c r="B33" s="150"/>
      <c r="C33" s="153"/>
      <c r="D33" s="153"/>
      <c r="E33" s="105"/>
      <c r="F33" s="154"/>
      <c r="G33" s="149"/>
      <c r="H33" s="155"/>
      <c r="I33" s="150"/>
    </row>
    <row r="34" spans="1:9" ht="12.75" customHeight="1">
      <c r="A34" s="151"/>
      <c r="B34" s="152">
        <f>'пр.хода'!O11</f>
        <v>6</v>
      </c>
      <c r="C34" s="153" t="str">
        <f>VLOOKUP(B34,'пр.взв.'!B7:F33,2,FALSE)</f>
        <v>ЛУГОВА Маргарита Витальевна</v>
      </c>
      <c r="D34" s="153" t="str">
        <f>VLOOKUP(B34,'пр.взв.'!B7:G33,3,FALSE)</f>
        <v>23.06.92,МС</v>
      </c>
      <c r="E34" s="104" t="str">
        <f>VLOOKUP(B34,'пр.взв.'!B3:F45,4,FALSE)</f>
        <v>СП</v>
      </c>
      <c r="F34" s="147" t="str">
        <f>VLOOKUP(B34,'пр.взв.'!B7:H33,5,FALSE)</f>
        <v>НИУИТМиО,Санкт-Петербург</v>
      </c>
      <c r="G34" s="149"/>
      <c r="H34" s="150"/>
      <c r="I34" s="150"/>
    </row>
    <row r="35" spans="1:9" ht="12.75">
      <c r="A35" s="151"/>
      <c r="B35" s="150"/>
      <c r="C35" s="153"/>
      <c r="D35" s="153"/>
      <c r="E35" s="163"/>
      <c r="F35" s="148"/>
      <c r="G35" s="149"/>
      <c r="H35" s="150"/>
      <c r="I35" s="150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37" t="s">
        <v>24</v>
      </c>
      <c r="B1" s="138"/>
      <c r="C1" s="138"/>
      <c r="D1" s="138"/>
      <c r="E1" s="138"/>
      <c r="F1" s="138"/>
      <c r="G1" s="138"/>
      <c r="H1" s="138"/>
    </row>
    <row r="2" spans="1:8" ht="33.75" customHeight="1" thickBot="1">
      <c r="A2" s="145" t="str">
        <f>'пр.хода'!C3</f>
        <v>Чемпионат Российского студенческого спортивного союза по самбо</v>
      </c>
      <c r="B2" s="185"/>
      <c r="C2" s="185"/>
      <c r="D2" s="185"/>
      <c r="E2" s="185"/>
      <c r="F2" s="185"/>
      <c r="G2" s="185"/>
      <c r="H2" s="186"/>
    </row>
    <row r="3" spans="1:12" ht="17.25" customHeight="1">
      <c r="A3" s="118" t="str">
        <f>HYPERLINK('[1]реквизиты'!$A$3)</f>
        <v>дата и место проведения</v>
      </c>
      <c r="B3" s="118"/>
      <c r="C3" s="118"/>
      <c r="D3" s="118"/>
      <c r="E3" s="118"/>
      <c r="F3" s="118"/>
      <c r="G3" s="118"/>
      <c r="H3" s="118"/>
      <c r="I3" s="13"/>
      <c r="J3" s="13"/>
      <c r="K3" s="13"/>
      <c r="L3" s="14"/>
    </row>
    <row r="4" spans="4:11" ht="19.5" customHeight="1">
      <c r="D4" s="184" t="s">
        <v>80</v>
      </c>
      <c r="E4" s="184"/>
      <c r="F4" s="184"/>
      <c r="I4" s="15"/>
      <c r="J4" s="15"/>
      <c r="K4" s="15"/>
    </row>
    <row r="5" spans="1:8" ht="12.75" customHeight="1">
      <c r="A5" s="157" t="s">
        <v>4</v>
      </c>
      <c r="B5" s="177" t="s">
        <v>5</v>
      </c>
      <c r="C5" s="157" t="s">
        <v>6</v>
      </c>
      <c r="D5" s="157" t="s">
        <v>7</v>
      </c>
      <c r="E5" s="187" t="s">
        <v>8</v>
      </c>
      <c r="F5" s="108"/>
      <c r="G5" s="157" t="s">
        <v>10</v>
      </c>
      <c r="H5" s="157" t="s">
        <v>9</v>
      </c>
    </row>
    <row r="6" spans="1:8" ht="12.75">
      <c r="A6" s="158"/>
      <c r="B6" s="178"/>
      <c r="C6" s="158"/>
      <c r="D6" s="158"/>
      <c r="E6" s="188"/>
      <c r="F6" s="110"/>
      <c r="G6" s="158"/>
      <c r="H6" s="158"/>
    </row>
    <row r="7" spans="1:8" ht="12.75" customHeight="1">
      <c r="A7" s="150"/>
      <c r="B7" s="170">
        <v>1</v>
      </c>
      <c r="C7" s="171" t="s">
        <v>84</v>
      </c>
      <c r="D7" s="179" t="s">
        <v>51</v>
      </c>
      <c r="E7" s="173" t="s">
        <v>52</v>
      </c>
      <c r="F7" s="176" t="s">
        <v>53</v>
      </c>
      <c r="G7" s="175"/>
      <c r="H7" s="171" t="s">
        <v>54</v>
      </c>
    </row>
    <row r="8" spans="1:8" ht="12.75">
      <c r="A8" s="150"/>
      <c r="B8" s="170"/>
      <c r="C8" s="171"/>
      <c r="D8" s="180"/>
      <c r="E8" s="174"/>
      <c r="F8" s="176"/>
      <c r="G8" s="175"/>
      <c r="H8" s="180"/>
    </row>
    <row r="9" spans="1:8" ht="12.75" customHeight="1">
      <c r="A9" s="150"/>
      <c r="B9" s="182">
        <v>2</v>
      </c>
      <c r="C9" s="171" t="s">
        <v>55</v>
      </c>
      <c r="D9" s="179" t="s">
        <v>56</v>
      </c>
      <c r="E9" s="173" t="s">
        <v>57</v>
      </c>
      <c r="F9" s="176" t="s">
        <v>58</v>
      </c>
      <c r="G9" s="175"/>
      <c r="H9" s="171" t="s">
        <v>59</v>
      </c>
    </row>
    <row r="10" spans="1:8" ht="12.75" customHeight="1">
      <c r="A10" s="150"/>
      <c r="B10" s="182"/>
      <c r="C10" s="171"/>
      <c r="D10" s="180"/>
      <c r="E10" s="174"/>
      <c r="F10" s="176"/>
      <c r="G10" s="175"/>
      <c r="H10" s="180"/>
    </row>
    <row r="11" spans="1:8" ht="12.75" customHeight="1">
      <c r="A11" s="150"/>
      <c r="B11" s="170">
        <v>3</v>
      </c>
      <c r="C11" s="181" t="s">
        <v>60</v>
      </c>
      <c r="D11" s="172" t="s">
        <v>61</v>
      </c>
      <c r="E11" s="173" t="s">
        <v>62</v>
      </c>
      <c r="F11" s="176" t="s">
        <v>63</v>
      </c>
      <c r="G11" s="172"/>
      <c r="H11" s="181" t="s">
        <v>64</v>
      </c>
    </row>
    <row r="12" spans="1:8" ht="15" customHeight="1">
      <c r="A12" s="150"/>
      <c r="B12" s="170"/>
      <c r="C12" s="181"/>
      <c r="D12" s="172"/>
      <c r="E12" s="174"/>
      <c r="F12" s="176"/>
      <c r="G12" s="172"/>
      <c r="H12" s="181"/>
    </row>
    <row r="13" spans="1:8" ht="12.75" customHeight="1">
      <c r="A13" s="150"/>
      <c r="B13" s="182">
        <v>4</v>
      </c>
      <c r="C13" s="171" t="s">
        <v>65</v>
      </c>
      <c r="D13" s="179" t="s">
        <v>66</v>
      </c>
      <c r="E13" s="173" t="s">
        <v>67</v>
      </c>
      <c r="F13" s="176" t="s">
        <v>68</v>
      </c>
      <c r="G13" s="175"/>
      <c r="H13" s="171" t="s">
        <v>69</v>
      </c>
    </row>
    <row r="14" spans="1:8" ht="15" customHeight="1">
      <c r="A14" s="150"/>
      <c r="B14" s="182"/>
      <c r="C14" s="171"/>
      <c r="D14" s="180"/>
      <c r="E14" s="174"/>
      <c r="F14" s="176"/>
      <c r="G14" s="175"/>
      <c r="H14" s="180"/>
    </row>
    <row r="15" spans="1:8" ht="15" customHeight="1">
      <c r="A15" s="150"/>
      <c r="B15" s="182">
        <v>5</v>
      </c>
      <c r="C15" s="171" t="s">
        <v>70</v>
      </c>
      <c r="D15" s="179" t="s">
        <v>71</v>
      </c>
      <c r="E15" s="173" t="s">
        <v>72</v>
      </c>
      <c r="F15" s="176" t="s">
        <v>73</v>
      </c>
      <c r="G15" s="175"/>
      <c r="H15" s="171" t="s">
        <v>74</v>
      </c>
    </row>
    <row r="16" spans="1:8" ht="15.75" customHeight="1">
      <c r="A16" s="150"/>
      <c r="B16" s="182"/>
      <c r="C16" s="171"/>
      <c r="D16" s="180"/>
      <c r="E16" s="174"/>
      <c r="F16" s="176"/>
      <c r="G16" s="175"/>
      <c r="H16" s="180"/>
    </row>
    <row r="17" spans="1:8" ht="12.75" customHeight="1">
      <c r="A17" s="150"/>
      <c r="B17" s="170">
        <v>6</v>
      </c>
      <c r="C17" s="171" t="s">
        <v>75</v>
      </c>
      <c r="D17" s="172" t="s">
        <v>76</v>
      </c>
      <c r="E17" s="173" t="s">
        <v>77</v>
      </c>
      <c r="F17" s="183" t="s">
        <v>78</v>
      </c>
      <c r="G17" s="175"/>
      <c r="H17" s="171" t="s">
        <v>79</v>
      </c>
    </row>
    <row r="18" spans="1:8" ht="15" customHeight="1">
      <c r="A18" s="150"/>
      <c r="B18" s="170"/>
      <c r="C18" s="171"/>
      <c r="D18" s="172"/>
      <c r="E18" s="174"/>
      <c r="F18" s="183"/>
      <c r="G18" s="175"/>
      <c r="H18" s="180"/>
    </row>
    <row r="20" ht="15" customHeight="1"/>
    <row r="21" spans="6:7" ht="12.75">
      <c r="F21" s="8"/>
      <c r="G21" s="8"/>
    </row>
    <row r="22" spans="1:6" ht="24" customHeight="1">
      <c r="A22" s="16" t="e">
        <f>HYPERLINK('[1]реквизиты'!$A$20)</f>
        <v>#REF!</v>
      </c>
      <c r="B22" s="11"/>
      <c r="C22" s="11"/>
      <c r="D22" s="11"/>
      <c r="E22" s="11"/>
      <c r="F22" s="17" t="e">
        <f>HYPERLINK('[1]реквизиты'!$G$20)</f>
        <v>#REF!</v>
      </c>
    </row>
    <row r="23" spans="1:6" ht="19.5" customHeight="1">
      <c r="A23" s="11"/>
      <c r="B23" s="11"/>
      <c r="C23" s="11"/>
      <c r="D23" s="11"/>
      <c r="E23" s="11"/>
      <c r="F23" s="19" t="e">
        <f>HYPERLINK('[1]реквизиты'!$G$21)</f>
        <v>#REF!</v>
      </c>
    </row>
    <row r="24" spans="1:6" ht="26.25" customHeight="1">
      <c r="A24" s="17" t="e">
        <f>HYPERLINK('[1]реквизиты'!$A$22)</f>
        <v>#REF!</v>
      </c>
      <c r="B24" s="11"/>
      <c r="C24" s="11"/>
      <c r="D24" s="11"/>
      <c r="E24" s="11"/>
      <c r="F24" s="17" t="e">
        <f>HYPERLINK('[1]реквизиты'!$G$22)</f>
        <v>#REF!</v>
      </c>
    </row>
    <row r="25" spans="1:6" ht="17.25" customHeight="1">
      <c r="A25" s="10"/>
      <c r="B25" s="10"/>
      <c r="C25" s="11"/>
      <c r="D25" s="11"/>
      <c r="E25" s="11"/>
      <c r="F25" s="19" t="e">
        <f>HYPERLINK('[1]реквизиты'!$G$23)</f>
        <v>#REF!</v>
      </c>
    </row>
    <row r="26" spans="6:7" ht="24.75" customHeight="1">
      <c r="F26" s="5"/>
      <c r="G26" s="8"/>
    </row>
    <row r="27" spans="6:7" ht="12.75">
      <c r="F27" s="8"/>
      <c r="G27" s="8"/>
    </row>
    <row r="28" spans="6:7" ht="15" customHeight="1">
      <c r="F28" s="9"/>
      <c r="G28" s="9"/>
    </row>
    <row r="29" spans="6:7" ht="15.75" customHeight="1">
      <c r="F29" s="9"/>
      <c r="G29" s="9"/>
    </row>
    <row r="30" ht="15" customHeight="1"/>
    <row r="32" ht="15" customHeight="1"/>
    <row r="34" ht="15" customHeight="1"/>
    <row r="36" ht="15" customHeight="1"/>
    <row r="37" ht="15.75" customHeight="1"/>
  </sheetData>
  <sheetProtection/>
  <mergeCells count="59">
    <mergeCell ref="A2:H2"/>
    <mergeCell ref="H5:H6"/>
    <mergeCell ref="H9:H10"/>
    <mergeCell ref="A3:H3"/>
    <mergeCell ref="G7:G8"/>
    <mergeCell ref="A9:A10"/>
    <mergeCell ref="B9:B10"/>
    <mergeCell ref="E5:F6"/>
    <mergeCell ref="G17:G18"/>
    <mergeCell ref="A17:A18"/>
    <mergeCell ref="B17:B18"/>
    <mergeCell ref="A1:H1"/>
    <mergeCell ref="D4:F4"/>
    <mergeCell ref="H11:H12"/>
    <mergeCell ref="H13:H14"/>
    <mergeCell ref="H15:H16"/>
    <mergeCell ref="H17:H18"/>
    <mergeCell ref="H7:H8"/>
    <mergeCell ref="C13:C14"/>
    <mergeCell ref="C17:C18"/>
    <mergeCell ref="D17:D18"/>
    <mergeCell ref="F17:F18"/>
    <mergeCell ref="E13:E14"/>
    <mergeCell ref="E15:E16"/>
    <mergeCell ref="E17:E18"/>
    <mergeCell ref="F13:F14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E7:E8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I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57" t="s">
        <v>41</v>
      </c>
      <c r="C1" s="257"/>
      <c r="D1" s="257"/>
      <c r="E1" s="257"/>
      <c r="F1" s="257"/>
      <c r="G1" s="257"/>
      <c r="H1" s="257"/>
      <c r="I1" s="257"/>
      <c r="K1" s="257" t="s">
        <v>41</v>
      </c>
      <c r="L1" s="257"/>
      <c r="M1" s="257"/>
      <c r="N1" s="257"/>
      <c r="O1" s="257"/>
      <c r="P1" s="257"/>
      <c r="Q1" s="257"/>
      <c r="R1" s="257"/>
    </row>
    <row r="2" spans="2:18" ht="15.75" customHeight="1">
      <c r="B2" s="258" t="str">
        <f>'пр.взв.'!D4</f>
        <v>в.к.  68   кг</v>
      </c>
      <c r="C2" s="259"/>
      <c r="D2" s="259"/>
      <c r="E2" s="259"/>
      <c r="F2" s="259"/>
      <c r="G2" s="259"/>
      <c r="H2" s="259"/>
      <c r="I2" s="259"/>
      <c r="K2" s="258" t="str">
        <f>'пр.взв.'!D4</f>
        <v>в.к.  68   кг</v>
      </c>
      <c r="L2" s="259"/>
      <c r="M2" s="259"/>
      <c r="N2" s="259"/>
      <c r="O2" s="259"/>
      <c r="P2" s="259"/>
      <c r="Q2" s="259"/>
      <c r="R2" s="259"/>
    </row>
    <row r="3" spans="2:18" ht="16.5" thickBot="1">
      <c r="B3" s="80" t="s">
        <v>37</v>
      </c>
      <c r="C3" s="82" t="s">
        <v>42</v>
      </c>
      <c r="D3" s="81" t="s">
        <v>40</v>
      </c>
      <c r="E3" s="82"/>
      <c r="F3" s="80"/>
      <c r="G3" s="82"/>
      <c r="H3" s="82"/>
      <c r="I3" s="82"/>
      <c r="K3" s="80" t="s">
        <v>1</v>
      </c>
      <c r="L3" s="82" t="s">
        <v>42</v>
      </c>
      <c r="M3" s="81" t="s">
        <v>40</v>
      </c>
      <c r="N3" s="82"/>
      <c r="O3" s="80"/>
      <c r="P3" s="82"/>
      <c r="Q3" s="82"/>
      <c r="R3" s="82"/>
    </row>
    <row r="4" spans="1:18" ht="12.75" customHeight="1">
      <c r="A4" s="221" t="s">
        <v>48</v>
      </c>
      <c r="B4" s="223" t="s">
        <v>5</v>
      </c>
      <c r="C4" s="217" t="s">
        <v>6</v>
      </c>
      <c r="D4" s="217" t="s">
        <v>14</v>
      </c>
      <c r="E4" s="217" t="s">
        <v>15</v>
      </c>
      <c r="F4" s="217" t="s">
        <v>16</v>
      </c>
      <c r="G4" s="219" t="s">
        <v>43</v>
      </c>
      <c r="H4" s="211" t="s">
        <v>44</v>
      </c>
      <c r="I4" s="213" t="s">
        <v>18</v>
      </c>
      <c r="J4" s="221" t="s">
        <v>48</v>
      </c>
      <c r="K4" s="223" t="s">
        <v>5</v>
      </c>
      <c r="L4" s="217" t="s">
        <v>6</v>
      </c>
      <c r="M4" s="217" t="s">
        <v>14</v>
      </c>
      <c r="N4" s="217" t="s">
        <v>15</v>
      </c>
      <c r="O4" s="217" t="s">
        <v>16</v>
      </c>
      <c r="P4" s="219" t="s">
        <v>43</v>
      </c>
      <c r="Q4" s="211" t="s">
        <v>44</v>
      </c>
      <c r="R4" s="213" t="s">
        <v>18</v>
      </c>
    </row>
    <row r="5" spans="1:18" ht="13.5" customHeight="1" thickBot="1">
      <c r="A5" s="222"/>
      <c r="B5" s="224" t="s">
        <v>38</v>
      </c>
      <c r="C5" s="218"/>
      <c r="D5" s="218"/>
      <c r="E5" s="218"/>
      <c r="F5" s="218"/>
      <c r="G5" s="220"/>
      <c r="H5" s="212"/>
      <c r="I5" s="214" t="s">
        <v>39</v>
      </c>
      <c r="J5" s="222"/>
      <c r="K5" s="224" t="s">
        <v>38</v>
      </c>
      <c r="L5" s="218"/>
      <c r="M5" s="218"/>
      <c r="N5" s="218"/>
      <c r="O5" s="218"/>
      <c r="P5" s="220"/>
      <c r="Q5" s="212"/>
      <c r="R5" s="214" t="s">
        <v>39</v>
      </c>
    </row>
    <row r="6" spans="1:18" ht="12.75">
      <c r="A6" s="246">
        <v>1</v>
      </c>
      <c r="B6" s="242">
        <v>1</v>
      </c>
      <c r="C6" s="215" t="str">
        <f>VLOOKUP(B6,'пр.взв.'!B7:F66,2,FALSE)</f>
        <v>ЖЕРНОВА Светлана Олеговна</v>
      </c>
      <c r="D6" s="216" t="str">
        <f>VLOOKUP(B6,'пр.взв.'!B7:G122,3,FALSE)</f>
        <v>27.07.96,КМС</v>
      </c>
      <c r="E6" s="216" t="str">
        <f>VLOOKUP(B6,'пр.взв.'!B7:H122,4,FALSE)</f>
        <v>СФО</v>
      </c>
      <c r="F6" s="201"/>
      <c r="G6" s="202"/>
      <c r="H6" s="193"/>
      <c r="I6" s="194"/>
      <c r="J6" s="203">
        <v>5</v>
      </c>
      <c r="K6" s="242">
        <v>2</v>
      </c>
      <c r="L6" s="208" t="str">
        <f>VLOOKUP(K6,'пр.взв.'!B7:F66,2,FALSE)</f>
        <v>САЯПИНА Виолетта Витальевна</v>
      </c>
      <c r="M6" s="200" t="str">
        <f>VLOOKUP(K6,'пр.взв.'!B7:G122,3,FALSE)</f>
        <v>26.04.96,КМС</v>
      </c>
      <c r="N6" s="200" t="str">
        <f>VLOOKUP(K6,'пр.взв.'!B7:H122,4,FALSE)</f>
        <v>ПФО</v>
      </c>
      <c r="O6" s="201"/>
      <c r="P6" s="202"/>
      <c r="Q6" s="193"/>
      <c r="R6" s="194"/>
    </row>
    <row r="7" spans="1:18" ht="12.75">
      <c r="A7" s="247"/>
      <c r="B7" s="243"/>
      <c r="C7" s="198"/>
      <c r="D7" s="149"/>
      <c r="E7" s="149"/>
      <c r="F7" s="149"/>
      <c r="G7" s="149"/>
      <c r="H7" s="155"/>
      <c r="I7" s="150"/>
      <c r="J7" s="204"/>
      <c r="K7" s="243"/>
      <c r="L7" s="209"/>
      <c r="M7" s="190"/>
      <c r="N7" s="190"/>
      <c r="O7" s="149"/>
      <c r="P7" s="149"/>
      <c r="Q7" s="155"/>
      <c r="R7" s="150"/>
    </row>
    <row r="8" spans="1:18" ht="12.75">
      <c r="A8" s="247"/>
      <c r="B8" s="243">
        <v>5</v>
      </c>
      <c r="C8" s="197" t="str">
        <f>VLOOKUP(B8,'пр.взв.'!B7:F66,2,FALSE)</f>
        <v>ЛЯНКА Алина Николаевна </v>
      </c>
      <c r="D8" s="199" t="str">
        <f>VLOOKUP(B8,'пр.взв.'!B7:G124,3,FALSE)</f>
        <v>06.05.96,КМС</v>
      </c>
      <c r="E8" s="199" t="str">
        <f>VLOOKUP(B8,'пр.взв.'!B7:H124,4,FALSE)</f>
        <v>М</v>
      </c>
      <c r="F8" s="191"/>
      <c r="G8" s="191"/>
      <c r="H8" s="157"/>
      <c r="I8" s="157"/>
      <c r="J8" s="204"/>
      <c r="K8" s="243">
        <v>6</v>
      </c>
      <c r="L8" s="210" t="str">
        <f>VLOOKUP(K8,'пр.взв.'!B7:F66,2,FALSE)</f>
        <v>ЛУГОВА Маргарита Витальевна</v>
      </c>
      <c r="M8" s="189" t="str">
        <f>VLOOKUP(K8,'пр.взв.'!B7:G124,3,FALSE)</f>
        <v>23.06.92,МС</v>
      </c>
      <c r="N8" s="189" t="str">
        <f>VLOOKUP(K8,'пр.взв.'!B7:H124,4,FALSE)</f>
        <v>СП</v>
      </c>
      <c r="O8" s="191"/>
      <c r="P8" s="191"/>
      <c r="Q8" s="157"/>
      <c r="R8" s="157"/>
    </row>
    <row r="9" spans="1:18" ht="13.5" thickBot="1">
      <c r="A9" s="256"/>
      <c r="B9" s="251"/>
      <c r="C9" s="252"/>
      <c r="D9" s="253"/>
      <c r="E9" s="253"/>
      <c r="F9" s="250"/>
      <c r="G9" s="250"/>
      <c r="H9" s="133"/>
      <c r="I9" s="133"/>
      <c r="J9" s="254"/>
      <c r="K9" s="251"/>
      <c r="L9" s="255"/>
      <c r="M9" s="249"/>
      <c r="N9" s="249"/>
      <c r="O9" s="250"/>
      <c r="P9" s="250"/>
      <c r="Q9" s="133"/>
      <c r="R9" s="133"/>
    </row>
    <row r="10" spans="1:18" ht="12.75">
      <c r="A10" s="246">
        <v>2</v>
      </c>
      <c r="B10" s="242">
        <v>3</v>
      </c>
      <c r="C10" s="215" t="str">
        <f>VLOOKUP(B10,'пр.взв.'!B7:F66,2,FALSE)</f>
        <v>ВЕРЕДЕНКО Дарья Андреевна</v>
      </c>
      <c r="D10" s="190" t="str">
        <f>VLOOKUP(B10,'пр.взв.'!B7:G126,3,FALSE)</f>
        <v>12.06.95,МС</v>
      </c>
      <c r="E10" s="190" t="str">
        <f>VLOOKUP(B10,'пр.взв.'!B7:H126,4,FALSE)</f>
        <v>ДВФО</v>
      </c>
      <c r="F10" s="201"/>
      <c r="G10" s="202"/>
      <c r="H10" s="193"/>
      <c r="I10" s="216"/>
      <c r="J10" s="203">
        <v>6</v>
      </c>
      <c r="K10" s="242">
        <v>4</v>
      </c>
      <c r="L10" s="208" t="str">
        <f>VLOOKUP(K10,'пр.взв.'!B7:F66,2,FALSE)</f>
        <v>ОСИНЦЕВА Илона Сергеевна</v>
      </c>
      <c r="M10" s="200" t="str">
        <f>VLOOKUP(K10,'пр.взв.'!B7:G126,3,FALSE)</f>
        <v>12.03.95,МС</v>
      </c>
      <c r="N10" s="200" t="str">
        <f>VLOOKUP(K10,'пр.взв.'!B7:H126,4,FALSE)</f>
        <v>УФО</v>
      </c>
      <c r="O10" s="201"/>
      <c r="P10" s="202"/>
      <c r="Q10" s="193"/>
      <c r="R10" s="216"/>
    </row>
    <row r="11" spans="1:18" ht="12.75">
      <c r="A11" s="247"/>
      <c r="B11" s="243"/>
      <c r="C11" s="198"/>
      <c r="D11" s="149"/>
      <c r="E11" s="149"/>
      <c r="F11" s="149"/>
      <c r="G11" s="149"/>
      <c r="H11" s="155"/>
      <c r="I11" s="150"/>
      <c r="J11" s="204"/>
      <c r="K11" s="243"/>
      <c r="L11" s="209"/>
      <c r="M11" s="190"/>
      <c r="N11" s="190"/>
      <c r="O11" s="149"/>
      <c r="P11" s="149"/>
      <c r="Q11" s="155"/>
      <c r="R11" s="150"/>
    </row>
    <row r="12" spans="1:18" ht="12.75">
      <c r="A12" s="247"/>
      <c r="B12" s="237">
        <v>7</v>
      </c>
      <c r="C12" s="238" t="e">
        <f>VLOOKUP(B12,'пр.взв.'!B7:F66,2,FALSE)</f>
        <v>#N/A</v>
      </c>
      <c r="D12" s="240" t="e">
        <f>VLOOKUP(B12,'пр.взв.'!B7:G128,3,FALSE)</f>
        <v>#N/A</v>
      </c>
      <c r="E12" s="234" t="e">
        <f>VLOOKUP(B12,'пр.взв.'!B2:H128,4,FALSE)</f>
        <v>#N/A</v>
      </c>
      <c r="F12" s="235"/>
      <c r="G12" s="191"/>
      <c r="H12" s="157"/>
      <c r="I12" s="157"/>
      <c r="J12" s="204"/>
      <c r="K12" s="237">
        <v>8</v>
      </c>
      <c r="L12" s="244" t="e">
        <f>VLOOKUP(K12,'пр.взв.'!B7:F66,2,FALSE)</f>
        <v>#N/A</v>
      </c>
      <c r="M12" s="233" t="e">
        <f>VLOOKUP(K12,'пр.взв.'!B7:G128,3,FALSE)</f>
        <v>#N/A</v>
      </c>
      <c r="N12" s="233" t="e">
        <f>VLOOKUP(K12,'пр.взв.'!B7:H128,4,FALSE)</f>
        <v>#N/A</v>
      </c>
      <c r="O12" s="235"/>
      <c r="P12" s="191"/>
      <c r="Q12" s="157"/>
      <c r="R12" s="157"/>
    </row>
    <row r="13" spans="1:18" ht="12.75">
      <c r="A13" s="248"/>
      <c r="B13" s="237"/>
      <c r="C13" s="239"/>
      <c r="D13" s="241"/>
      <c r="E13" s="241"/>
      <c r="F13" s="236"/>
      <c r="G13" s="192"/>
      <c r="H13" s="158"/>
      <c r="I13" s="158"/>
      <c r="J13" s="205"/>
      <c r="K13" s="237"/>
      <c r="L13" s="245"/>
      <c r="M13" s="234"/>
      <c r="N13" s="234"/>
      <c r="O13" s="236"/>
      <c r="P13" s="192"/>
      <c r="Q13" s="158"/>
      <c r="R13" s="158"/>
    </row>
    <row r="15" spans="2:18" ht="16.5" thickBot="1">
      <c r="B15" s="80" t="s">
        <v>37</v>
      </c>
      <c r="C15" s="84" t="s">
        <v>45</v>
      </c>
      <c r="D15" s="84"/>
      <c r="E15" s="84"/>
      <c r="F15" s="85" t="str">
        <f>'пр.взв.'!D4</f>
        <v>в.к.  68   кг</v>
      </c>
      <c r="G15" s="84"/>
      <c r="H15" s="84"/>
      <c r="I15" s="84"/>
      <c r="J15" s="83"/>
      <c r="K15" s="80" t="s">
        <v>1</v>
      </c>
      <c r="L15" s="84" t="s">
        <v>45</v>
      </c>
      <c r="M15" s="84"/>
      <c r="N15" s="84"/>
      <c r="O15" s="85" t="str">
        <f>'пр.взв.'!D4</f>
        <v>в.к.  68   кг</v>
      </c>
      <c r="P15" s="84"/>
      <c r="Q15" s="84"/>
      <c r="R15" s="84"/>
    </row>
    <row r="16" spans="1:18" ht="12.75" customHeight="1">
      <c r="A16" s="221" t="s">
        <v>48</v>
      </c>
      <c r="B16" s="223" t="s">
        <v>5</v>
      </c>
      <c r="C16" s="217" t="s">
        <v>6</v>
      </c>
      <c r="D16" s="217" t="s">
        <v>14</v>
      </c>
      <c r="E16" s="217" t="s">
        <v>15</v>
      </c>
      <c r="F16" s="217" t="s">
        <v>16</v>
      </c>
      <c r="G16" s="219" t="s">
        <v>43</v>
      </c>
      <c r="H16" s="211" t="s">
        <v>44</v>
      </c>
      <c r="I16" s="213" t="s">
        <v>18</v>
      </c>
      <c r="J16" s="221" t="s">
        <v>48</v>
      </c>
      <c r="K16" s="223" t="s">
        <v>5</v>
      </c>
      <c r="L16" s="217" t="s">
        <v>6</v>
      </c>
      <c r="M16" s="217" t="s">
        <v>14</v>
      </c>
      <c r="N16" s="217" t="s">
        <v>15</v>
      </c>
      <c r="O16" s="217" t="s">
        <v>16</v>
      </c>
      <c r="P16" s="219" t="s">
        <v>43</v>
      </c>
      <c r="Q16" s="211" t="s">
        <v>44</v>
      </c>
      <c r="R16" s="213" t="s">
        <v>18</v>
      </c>
    </row>
    <row r="17" spans="1:18" ht="13.5" customHeight="1" thickBot="1">
      <c r="A17" s="222"/>
      <c r="B17" s="224" t="s">
        <v>38</v>
      </c>
      <c r="C17" s="218"/>
      <c r="D17" s="218"/>
      <c r="E17" s="218"/>
      <c r="F17" s="218"/>
      <c r="G17" s="220"/>
      <c r="H17" s="212"/>
      <c r="I17" s="214" t="s">
        <v>39</v>
      </c>
      <c r="J17" s="222"/>
      <c r="K17" s="224" t="s">
        <v>38</v>
      </c>
      <c r="L17" s="218"/>
      <c r="M17" s="218"/>
      <c r="N17" s="218"/>
      <c r="O17" s="218"/>
      <c r="P17" s="220"/>
      <c r="Q17" s="212"/>
      <c r="R17" s="214" t="s">
        <v>39</v>
      </c>
    </row>
    <row r="18" spans="1:18" ht="12.75">
      <c r="A18" s="229">
        <v>1</v>
      </c>
      <c r="B18" s="232">
        <f>'пр.хода'!E9</f>
        <v>5</v>
      </c>
      <c r="C18" s="215" t="str">
        <f>VLOOKUP(B18,'пр.взв.'!B1:F78,2,FALSE)</f>
        <v>ЛЯНКА Алина Николаевна </v>
      </c>
      <c r="D18" s="216" t="str">
        <f>VLOOKUP(B18,'пр.взв.'!B1:G134,3,FALSE)</f>
        <v>06.05.96,КМС</v>
      </c>
      <c r="E18" s="216" t="str">
        <f>VLOOKUP(B18,'пр.взв.'!B1:H134,4,FALSE)</f>
        <v>М</v>
      </c>
      <c r="F18" s="192"/>
      <c r="G18" s="228"/>
      <c r="H18" s="226"/>
      <c r="I18" s="158"/>
      <c r="J18" s="229">
        <v>2</v>
      </c>
      <c r="K18" s="232">
        <f>'пр.хода'!Q9</f>
        <v>6</v>
      </c>
      <c r="L18" s="208" t="str">
        <f>VLOOKUP(K18,'пр.взв.'!B1:F74,2,FALSE)</f>
        <v>ЛУГОВА Маргарита Витальевна</v>
      </c>
      <c r="M18" s="200" t="str">
        <f>VLOOKUP(K18,'пр.взв.'!B1:G134,3,FALSE)</f>
        <v>23.06.92,МС</v>
      </c>
      <c r="N18" s="200" t="str">
        <f>VLOOKUP(K18,'пр.взв.'!B1:H134,4,FALSE)</f>
        <v>СП</v>
      </c>
      <c r="O18" s="192"/>
      <c r="P18" s="228"/>
      <c r="Q18" s="226"/>
      <c r="R18" s="158"/>
    </row>
    <row r="19" spans="1:18" ht="12.75">
      <c r="A19" s="230"/>
      <c r="B19" s="207"/>
      <c r="C19" s="198"/>
      <c r="D19" s="149"/>
      <c r="E19" s="149"/>
      <c r="F19" s="149"/>
      <c r="G19" s="149"/>
      <c r="H19" s="155"/>
      <c r="I19" s="150"/>
      <c r="J19" s="230"/>
      <c r="K19" s="207"/>
      <c r="L19" s="209"/>
      <c r="M19" s="190"/>
      <c r="N19" s="190"/>
      <c r="O19" s="149"/>
      <c r="P19" s="149"/>
      <c r="Q19" s="155"/>
      <c r="R19" s="150"/>
    </row>
    <row r="20" spans="1:18" ht="12.75">
      <c r="A20" s="230"/>
      <c r="B20" s="227">
        <f>'пр.хода'!E13</f>
        <v>3</v>
      </c>
      <c r="C20" s="197" t="str">
        <f>VLOOKUP(B20,'пр.взв.'!B1:F78,2,FALSE)</f>
        <v>ВЕРЕДЕНКО Дарья Андреевна</v>
      </c>
      <c r="D20" s="199" t="str">
        <f>VLOOKUP(B20,'пр.взв.'!B1:G136,3,FALSE)</f>
        <v>12.06.95,МС</v>
      </c>
      <c r="E20" s="199" t="str">
        <f>VLOOKUP(B20,'пр.взв.'!B1:H136,4,FALSE)</f>
        <v>ДВФО</v>
      </c>
      <c r="F20" s="191"/>
      <c r="G20" s="191"/>
      <c r="H20" s="157"/>
      <c r="I20" s="157"/>
      <c r="J20" s="230"/>
      <c r="K20" s="227">
        <f>'пр.хода'!Q13</f>
        <v>4</v>
      </c>
      <c r="L20" s="210" t="str">
        <f>VLOOKUP(K20,'пр.взв.'!B1:F74,2,FALSE)</f>
        <v>ОСИНЦЕВА Илона Сергеевна</v>
      </c>
      <c r="M20" s="189" t="str">
        <f>VLOOKUP(K20,'пр.взв.'!B1:G136,3,FALSE)</f>
        <v>12.03.95,МС</v>
      </c>
      <c r="N20" s="189" t="str">
        <f>VLOOKUP(K20,'пр.взв.'!B1:H136,4,FALSE)</f>
        <v>УФО</v>
      </c>
      <c r="O20" s="191"/>
      <c r="P20" s="191"/>
      <c r="Q20" s="157"/>
      <c r="R20" s="157"/>
    </row>
    <row r="21" spans="1:18" ht="12.75">
      <c r="A21" s="231"/>
      <c r="B21" s="196"/>
      <c r="C21" s="198"/>
      <c r="D21" s="149"/>
      <c r="E21" s="149"/>
      <c r="F21" s="192"/>
      <c r="G21" s="192"/>
      <c r="H21" s="158"/>
      <c r="I21" s="158"/>
      <c r="J21" s="231"/>
      <c r="K21" s="196"/>
      <c r="L21" s="209"/>
      <c r="M21" s="190"/>
      <c r="N21" s="190"/>
      <c r="O21" s="192"/>
      <c r="P21" s="192"/>
      <c r="Q21" s="158"/>
      <c r="R21" s="158"/>
    </row>
    <row r="23" spans="1:18" ht="15">
      <c r="A23" s="225" t="s">
        <v>46</v>
      </c>
      <c r="B23" s="225"/>
      <c r="C23" s="225"/>
      <c r="D23" s="225"/>
      <c r="E23" s="225"/>
      <c r="F23" s="225"/>
      <c r="G23" s="225"/>
      <c r="H23" s="225"/>
      <c r="I23" s="225"/>
      <c r="J23" s="225" t="s">
        <v>47</v>
      </c>
      <c r="K23" s="225"/>
      <c r="L23" s="225"/>
      <c r="M23" s="225"/>
      <c r="N23" s="225"/>
      <c r="O23" s="225"/>
      <c r="P23" s="225"/>
      <c r="Q23" s="225"/>
      <c r="R23" s="225"/>
    </row>
    <row r="24" spans="2:18" ht="16.5" thickBot="1">
      <c r="B24" s="80" t="s">
        <v>37</v>
      </c>
      <c r="C24" s="86"/>
      <c r="D24" s="86"/>
      <c r="E24" s="86"/>
      <c r="F24" s="86" t="str">
        <f>'пр.взв.'!D4</f>
        <v>в.к.  68   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  68   кг</v>
      </c>
      <c r="P24" s="83"/>
      <c r="Q24" s="83"/>
      <c r="R24" s="83"/>
    </row>
    <row r="25" spans="1:18" ht="12.75" customHeight="1">
      <c r="A25" s="221" t="s">
        <v>48</v>
      </c>
      <c r="B25" s="223" t="s">
        <v>5</v>
      </c>
      <c r="C25" s="217" t="s">
        <v>6</v>
      </c>
      <c r="D25" s="217" t="s">
        <v>14</v>
      </c>
      <c r="E25" s="217" t="s">
        <v>15</v>
      </c>
      <c r="F25" s="217" t="s">
        <v>16</v>
      </c>
      <c r="G25" s="219" t="s">
        <v>43</v>
      </c>
      <c r="H25" s="211" t="s">
        <v>44</v>
      </c>
      <c r="I25" s="213" t="s">
        <v>18</v>
      </c>
      <c r="J25" s="221" t="s">
        <v>48</v>
      </c>
      <c r="K25" s="223" t="s">
        <v>5</v>
      </c>
      <c r="L25" s="217" t="s">
        <v>6</v>
      </c>
      <c r="M25" s="217" t="s">
        <v>14</v>
      </c>
      <c r="N25" s="217" t="s">
        <v>15</v>
      </c>
      <c r="O25" s="217" t="s">
        <v>16</v>
      </c>
      <c r="P25" s="219" t="s">
        <v>43</v>
      </c>
      <c r="Q25" s="211" t="s">
        <v>44</v>
      </c>
      <c r="R25" s="213" t="s">
        <v>18</v>
      </c>
    </row>
    <row r="26" spans="1:18" ht="13.5" customHeight="1" thickBot="1">
      <c r="A26" s="222"/>
      <c r="B26" s="224" t="s">
        <v>38</v>
      </c>
      <c r="C26" s="218"/>
      <c r="D26" s="218"/>
      <c r="E26" s="218"/>
      <c r="F26" s="218"/>
      <c r="G26" s="220"/>
      <c r="H26" s="212"/>
      <c r="I26" s="214" t="s">
        <v>39</v>
      </c>
      <c r="J26" s="222"/>
      <c r="K26" s="224" t="s">
        <v>38</v>
      </c>
      <c r="L26" s="218"/>
      <c r="M26" s="218"/>
      <c r="N26" s="218"/>
      <c r="O26" s="218"/>
      <c r="P26" s="220"/>
      <c r="Q26" s="212"/>
      <c r="R26" s="214" t="s">
        <v>39</v>
      </c>
    </row>
    <row r="27" spans="1:18" ht="12.75">
      <c r="A27" s="203">
        <v>1</v>
      </c>
      <c r="B27" s="206">
        <f>'пр.хода'!A21</f>
        <v>1</v>
      </c>
      <c r="C27" s="215" t="str">
        <f>VLOOKUP(B27,'пр.взв.'!B2:F87,2,FALSE)</f>
        <v>ЖЕРНОВА Светлана Олеговна</v>
      </c>
      <c r="D27" s="216" t="str">
        <f>VLOOKUP(B27,'пр.взв.'!B2:G143,3,FALSE)</f>
        <v>27.07.96,КМС</v>
      </c>
      <c r="E27" s="216" t="str">
        <f>VLOOKUP(B27,'пр.взв.'!B2:H143,4,FALSE)</f>
        <v>СФО</v>
      </c>
      <c r="F27" s="201"/>
      <c r="G27" s="202"/>
      <c r="H27" s="193"/>
      <c r="I27" s="194"/>
      <c r="J27" s="203">
        <v>2</v>
      </c>
      <c r="K27" s="206">
        <f>'пр.хода'!U21</f>
        <v>2</v>
      </c>
      <c r="L27" s="208" t="str">
        <f>VLOOKUP(K27,'пр.взв.'!B2:F87,2,FALSE)</f>
        <v>САЯПИНА Виолетта Витальевна</v>
      </c>
      <c r="M27" s="200" t="str">
        <f>VLOOKUP(K27,'пр.взв.'!B2:G143,3,FALSE)</f>
        <v>26.04.96,КМС</v>
      </c>
      <c r="N27" s="200" t="str">
        <f>VLOOKUP(K27,'пр.взв.'!B2:H143,4,FALSE)</f>
        <v>ПФО</v>
      </c>
      <c r="O27" s="201"/>
      <c r="P27" s="202"/>
      <c r="Q27" s="193"/>
      <c r="R27" s="194"/>
    </row>
    <row r="28" spans="1:18" ht="12.75">
      <c r="A28" s="204"/>
      <c r="B28" s="207"/>
      <c r="C28" s="198"/>
      <c r="D28" s="149"/>
      <c r="E28" s="149"/>
      <c r="F28" s="149"/>
      <c r="G28" s="149"/>
      <c r="H28" s="155"/>
      <c r="I28" s="150"/>
      <c r="J28" s="204"/>
      <c r="K28" s="207"/>
      <c r="L28" s="209"/>
      <c r="M28" s="190"/>
      <c r="N28" s="190"/>
      <c r="O28" s="149"/>
      <c r="P28" s="149"/>
      <c r="Q28" s="155"/>
      <c r="R28" s="150"/>
    </row>
    <row r="29" spans="1:18" ht="12.75">
      <c r="A29" s="204"/>
      <c r="B29" s="195">
        <f>'пр.хода'!A23</f>
        <v>0</v>
      </c>
      <c r="C29" s="197" t="e">
        <f>VLOOKUP(B29,'пр.взв.'!B2:F87,2,FALSE)</f>
        <v>#N/A</v>
      </c>
      <c r="D29" s="199" t="e">
        <f>VLOOKUP(B29,'пр.взв.'!B2:G145,3,FALSE)</f>
        <v>#N/A</v>
      </c>
      <c r="E29" s="199" t="e">
        <f>VLOOKUP(B29,'пр.взв.'!B2:H145,4,FALSE)</f>
        <v>#N/A</v>
      </c>
      <c r="F29" s="191"/>
      <c r="G29" s="191"/>
      <c r="H29" s="157"/>
      <c r="I29" s="157"/>
      <c r="J29" s="204"/>
      <c r="K29" s="195">
        <f>'пр.хода'!U23</f>
        <v>0</v>
      </c>
      <c r="L29" s="210" t="e">
        <f>VLOOKUP(K29,'пр.взв.'!B2:F87,2,FALSE)</f>
        <v>#N/A</v>
      </c>
      <c r="M29" s="189" t="e">
        <f>VLOOKUP(K29,'пр.взв.'!B2:G145,3,FALSE)</f>
        <v>#N/A</v>
      </c>
      <c r="N29" s="189" t="e">
        <f>VLOOKUP(K29,'пр.взв.'!B2:H145,4,FALSE)</f>
        <v>#N/A</v>
      </c>
      <c r="O29" s="191"/>
      <c r="P29" s="191"/>
      <c r="Q29" s="157"/>
      <c r="R29" s="157"/>
    </row>
    <row r="30" spans="1:18" ht="12.75">
      <c r="A30" s="205"/>
      <c r="B30" s="196"/>
      <c r="C30" s="198"/>
      <c r="D30" s="149"/>
      <c r="E30" s="149"/>
      <c r="F30" s="192"/>
      <c r="G30" s="192"/>
      <c r="H30" s="158"/>
      <c r="I30" s="158"/>
      <c r="J30" s="205"/>
      <c r="K30" s="196"/>
      <c r="L30" s="209"/>
      <c r="M30" s="190"/>
      <c r="N30" s="190"/>
      <c r="O30" s="192"/>
      <c r="P30" s="192"/>
      <c r="Q30" s="158"/>
      <c r="R30" s="158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2" t="s">
        <v>26</v>
      </c>
      <c r="D1" s="273"/>
      <c r="E1" s="273"/>
      <c r="F1" s="273"/>
      <c r="G1" s="273"/>
      <c r="H1" s="273"/>
      <c r="I1" s="273"/>
      <c r="J1" s="274"/>
    </row>
    <row r="2" spans="1:36" ht="26.25" customHeight="1" thickBot="1">
      <c r="A2" s="6"/>
      <c r="B2" s="6"/>
      <c r="C2" s="145" t="str">
        <f>HYPERLINK('[1]реквизиты'!$A$2)</f>
        <v>Наименование соревнования</v>
      </c>
      <c r="D2" s="146"/>
      <c r="E2" s="146"/>
      <c r="F2" s="146"/>
      <c r="G2" s="146"/>
      <c r="H2" s="146"/>
      <c r="I2" s="146"/>
      <c r="J2" s="262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 68 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1" t="s">
        <v>0</v>
      </c>
      <c r="B5" s="26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3">
        <v>1</v>
      </c>
      <c r="B6" s="265" t="str">
        <f>VLOOKUP('стартвый '!A6:A7,'пр.взв.'!B6:C18,2,FALSE)</f>
        <v>ЖЕРНОВА Светлана Олеговна</v>
      </c>
      <c r="C6" s="267" t="str">
        <f>VLOOKUP(A6,'пр.взв.'!B6:H18,3,FALSE)</f>
        <v>27.07.96,КМС</v>
      </c>
      <c r="D6" s="267" t="str">
        <f>VLOOKUP(A6,'пр.взв.'!B6:H18,4,FALSE)</f>
        <v>СФО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4"/>
      <c r="B7" s="266"/>
      <c r="C7" s="268"/>
      <c r="D7" s="268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9">
        <v>5</v>
      </c>
      <c r="B8" s="270" t="str">
        <f>VLOOKUP('стартвый '!A8:A9,'пр.взв.'!B8:C19,2,FALSE)</f>
        <v>ЛЯНКА Алина Николаевна </v>
      </c>
      <c r="C8" s="271" t="str">
        <f>VLOOKUP(A8,'пр.взв.'!B6:H18,3,FALSE)</f>
        <v>06.05.96,КМС</v>
      </c>
      <c r="D8" s="271" t="str">
        <f>VLOOKUP(A8,'пр.взв.'!B6:H18,4,FALSE)</f>
        <v>М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4"/>
      <c r="B9" s="266"/>
      <c r="C9" s="268"/>
      <c r="D9" s="26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3">
        <v>3</v>
      </c>
      <c r="B10" s="265" t="str">
        <f>VLOOKUP('стартвый '!A10:A11,'пр.взв.'!B10:C21,2,FALSE)</f>
        <v>ВЕРЕДЕНКО Дарья Андреевна</v>
      </c>
      <c r="C10" s="267" t="str">
        <f>VLOOKUP(A10,'пр.взв.'!B6:H18,3,FALSE)</f>
        <v>12.06.95,МС</v>
      </c>
      <c r="D10" s="267" t="str">
        <f>VLOOKUP(A10,'пр.взв.'!B6:H18,4,FALSE)</f>
        <v>ДВФО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4"/>
      <c r="B11" s="266"/>
      <c r="C11" s="268"/>
      <c r="D11" s="26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9">
        <v>7</v>
      </c>
      <c r="B12" s="270" t="e">
        <f>VLOOKUP('стартвый '!A12:A13,'пр.взв.'!B12:C23,2,FALSE)</f>
        <v>#N/A</v>
      </c>
      <c r="C12" s="271" t="e">
        <f>VLOOKUP(A12,'пр.взв.'!B6:H18,3,FALSE)</f>
        <v>#N/A</v>
      </c>
      <c r="D12" s="271" t="e">
        <f>VLOOKUP(A12,'пр.взв.'!B6:H18,4,FALSE)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5"/>
      <c r="B13" s="276"/>
      <c r="C13" s="277"/>
      <c r="D13" s="27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1" t="s">
        <v>1</v>
      </c>
      <c r="B16" s="261"/>
      <c r="E16" s="23"/>
      <c r="F16" s="23"/>
      <c r="G16" s="23"/>
      <c r="H16" s="23"/>
      <c r="I16" s="45"/>
      <c r="J16" s="3"/>
    </row>
    <row r="17" spans="1:10" ht="13.5" thickBot="1">
      <c r="A17" s="263">
        <v>2</v>
      </c>
      <c r="B17" s="265" t="str">
        <f>VLOOKUP(A17,'пр.взв.'!B7:H18,2,FALSE)</f>
        <v>САЯПИНА Виолетта Витальевна</v>
      </c>
      <c r="C17" s="267" t="str">
        <f>VLOOKUP(A17,'пр.взв.'!B7:H18,3,FALSE)</f>
        <v>26.04.96,КМС</v>
      </c>
      <c r="D17" s="267" t="str">
        <f>VLOOKUP(A17,'пр.взв.'!B7:H18,4,FALSE)</f>
        <v>ПФО</v>
      </c>
      <c r="E17" s="23"/>
      <c r="F17" s="23"/>
      <c r="G17" s="23"/>
      <c r="H17" s="23"/>
      <c r="I17" s="38"/>
      <c r="J17" s="3"/>
    </row>
    <row r="18" spans="1:10" ht="12.75">
      <c r="A18" s="264"/>
      <c r="B18" s="266"/>
      <c r="C18" s="268"/>
      <c r="D18" s="268"/>
      <c r="E18" s="25"/>
      <c r="F18" s="23"/>
      <c r="G18" s="30"/>
      <c r="H18" s="27"/>
      <c r="I18" s="38"/>
      <c r="J18" s="3"/>
    </row>
    <row r="19" spans="1:10" ht="13.5" thickBot="1">
      <c r="A19" s="269">
        <v>6</v>
      </c>
      <c r="B19" s="270" t="str">
        <f>VLOOKUP('стартвый '!A19:A20,'пр.взв.'!B7:H18,2,FALSE)</f>
        <v>ЛУГОВА Маргарита Витальевна</v>
      </c>
      <c r="C19" s="271" t="str">
        <f>VLOOKUP(A19,'пр.взв.'!B7:H18,3,FALSE)</f>
        <v>23.06.92,МС</v>
      </c>
      <c r="D19" s="271" t="str">
        <f>VLOOKUP(A19,'пр.взв.'!B7:H18,4,FALSE)</f>
        <v>СП</v>
      </c>
      <c r="E19" s="24"/>
      <c r="F19" s="26"/>
      <c r="G19" s="29"/>
      <c r="H19" s="27"/>
      <c r="I19" s="38"/>
      <c r="J19" s="3"/>
    </row>
    <row r="20" spans="1:10" ht="13.5" thickBot="1">
      <c r="A20" s="264"/>
      <c r="B20" s="266"/>
      <c r="C20" s="268"/>
      <c r="D20" s="268"/>
      <c r="E20" s="23"/>
      <c r="F20" s="27"/>
      <c r="G20" s="25"/>
      <c r="H20" s="31"/>
      <c r="I20" s="38"/>
      <c r="J20" s="3"/>
    </row>
    <row r="21" spans="1:8" ht="13.5" thickBot="1">
      <c r="A21" s="263">
        <v>4</v>
      </c>
      <c r="B21" s="265" t="str">
        <f>VLOOKUP('стартвый '!A21:A22,'пр.взв.'!B7:H18,2,FALSE)</f>
        <v>ОСИНЦЕВА Илона Сергеевна</v>
      </c>
      <c r="C21" s="267" t="str">
        <f>VLOOKUP(A21,'пр.взв.'!B7:H18,3,FALSE)</f>
        <v>12.03.95,МС</v>
      </c>
      <c r="D21" s="267" t="str">
        <f>VLOOKUP(A21,'пр.взв.'!B7:H18,4,FALSE)</f>
        <v>УФО</v>
      </c>
      <c r="E21" s="23"/>
      <c r="F21" s="27"/>
      <c r="G21" s="24"/>
      <c r="H21" s="3"/>
    </row>
    <row r="22" spans="1:8" ht="12.75">
      <c r="A22" s="264"/>
      <c r="B22" s="266"/>
      <c r="C22" s="268"/>
      <c r="D22" s="268"/>
      <c r="E22" s="25"/>
      <c r="F22" s="28"/>
      <c r="G22" s="29"/>
      <c r="H22" s="27"/>
    </row>
    <row r="23" spans="1:8" ht="13.5" thickBot="1">
      <c r="A23" s="269">
        <v>8</v>
      </c>
      <c r="B23" s="270" t="e">
        <f>VLOOKUP('стартвый '!A23:A24,'пр.взв.'!B7:H18,2,FALSE)</f>
        <v>#N/A</v>
      </c>
      <c r="C23" s="271" t="e">
        <f>VLOOKUP(A23,'пр.взв.'!B7:H18,3,FALSE)</f>
        <v>#N/A</v>
      </c>
      <c r="D23" s="271" t="e">
        <f>VLOOKUP(A23,'пр.взв.'!B7:H18,4,FALSE)</f>
        <v>#N/A</v>
      </c>
      <c r="E23" s="24"/>
      <c r="F23" s="23"/>
      <c r="G23" s="30"/>
      <c r="H23" s="27"/>
    </row>
    <row r="24" spans="1:8" ht="13.5" thickBot="1">
      <c r="A24" s="275"/>
      <c r="B24" s="276"/>
      <c r="C24" s="277"/>
      <c r="D24" s="27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2" sqref="A2:H4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39" t="str">
        <f>'пр.хода'!C3</f>
        <v>Чемпионат Российского студенческого спортивного союза по самбо</v>
      </c>
      <c r="B1" s="297"/>
      <c r="C1" s="297"/>
      <c r="D1" s="297"/>
      <c r="E1" s="297"/>
      <c r="F1" s="297"/>
      <c r="G1" s="297"/>
      <c r="H1" s="298"/>
    </row>
    <row r="2" spans="1:8" ht="12.75">
      <c r="A2" s="299" t="str">
        <f>'пр.хода'!C4</f>
        <v>19-22 апреля 2016 г     г.Дзержинск</v>
      </c>
      <c r="B2" s="299"/>
      <c r="C2" s="299"/>
      <c r="D2" s="299"/>
      <c r="E2" s="299"/>
      <c r="F2" s="299"/>
      <c r="G2" s="299"/>
      <c r="H2" s="299"/>
    </row>
    <row r="3" spans="1:8" ht="18.75" thickBot="1">
      <c r="A3" s="300" t="s">
        <v>32</v>
      </c>
      <c r="B3" s="300"/>
      <c r="C3" s="300"/>
      <c r="D3" s="300"/>
      <c r="E3" s="300"/>
      <c r="F3" s="300"/>
      <c r="G3" s="300"/>
      <c r="H3" s="300"/>
    </row>
    <row r="4" spans="2:8" ht="18.75" thickBot="1">
      <c r="B4" s="73"/>
      <c r="C4" s="74"/>
      <c r="D4" s="301" t="str">
        <f>HYPERLINK('пр.взв.'!D4)</f>
        <v>в.к.  68   кг</v>
      </c>
      <c r="E4" s="302"/>
      <c r="F4" s="303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94" t="s">
        <v>33</v>
      </c>
      <c r="B6" s="287" t="str">
        <f>VLOOKUP(J6,'пр.взв.'!B6:H129,2,FALSE)</f>
        <v>ЛУГОВА Маргарита Витальевна</v>
      </c>
      <c r="C6" s="287"/>
      <c r="D6" s="287"/>
      <c r="E6" s="287"/>
      <c r="F6" s="287"/>
      <c r="G6" s="287"/>
      <c r="H6" s="280" t="str">
        <f>VLOOKUP(J6,'пр.взв.'!B6:H129,3,FALSE)</f>
        <v>23.06.92,МС</v>
      </c>
      <c r="I6" s="74"/>
      <c r="J6" s="75">
        <f>'пр.хода'!H9</f>
        <v>6</v>
      </c>
    </row>
    <row r="7" spans="1:10" ht="9.75" customHeight="1">
      <c r="A7" s="295"/>
      <c r="B7" s="288"/>
      <c r="C7" s="288"/>
      <c r="D7" s="288"/>
      <c r="E7" s="288"/>
      <c r="F7" s="288"/>
      <c r="G7" s="288"/>
      <c r="H7" s="289"/>
      <c r="I7" s="74"/>
      <c r="J7" s="75"/>
    </row>
    <row r="8" spans="1:10" ht="18">
      <c r="A8" s="295"/>
      <c r="B8" s="290" t="str">
        <f>VLOOKUP(J6,'пр.взв.'!B6:H129,4,FALSE)</f>
        <v>СП</v>
      </c>
      <c r="C8" s="290"/>
      <c r="D8" s="290"/>
      <c r="E8" s="290"/>
      <c r="F8" s="290"/>
      <c r="G8" s="290"/>
      <c r="H8" s="289"/>
      <c r="I8" s="74"/>
      <c r="J8" s="75"/>
    </row>
    <row r="9" spans="1:10" ht="9" customHeight="1" thickBot="1">
      <c r="A9" s="296"/>
      <c r="B9" s="282"/>
      <c r="C9" s="282"/>
      <c r="D9" s="282"/>
      <c r="E9" s="282"/>
      <c r="F9" s="282"/>
      <c r="G9" s="282"/>
      <c r="H9" s="283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91" t="s">
        <v>34</v>
      </c>
      <c r="B11" s="287" t="str">
        <f>VLOOKUP(J11,'пр.взв.'!B6:H129,2,FALSE)</f>
        <v>ВЕРЕДЕНКО Дарья Андреевна</v>
      </c>
      <c r="C11" s="287"/>
      <c r="D11" s="287"/>
      <c r="E11" s="287"/>
      <c r="F11" s="287"/>
      <c r="G11" s="287"/>
      <c r="H11" s="280" t="str">
        <f>VLOOKUP(J11,'пр.взв.'!B6:H129,3,FALSE)</f>
        <v>12.06.95,МС</v>
      </c>
      <c r="I11" s="74"/>
      <c r="J11" s="75">
        <f>'пр.хода'!H14</f>
        <v>3</v>
      </c>
    </row>
    <row r="12" spans="1:10" ht="11.25" customHeight="1">
      <c r="A12" s="292"/>
      <c r="B12" s="288"/>
      <c r="C12" s="288"/>
      <c r="D12" s="288"/>
      <c r="E12" s="288"/>
      <c r="F12" s="288"/>
      <c r="G12" s="288"/>
      <c r="H12" s="289"/>
      <c r="I12" s="74"/>
      <c r="J12" s="75"/>
    </row>
    <row r="13" spans="1:10" ht="18">
      <c r="A13" s="292"/>
      <c r="B13" s="290" t="str">
        <f>VLOOKUP(J11,'пр.взв.'!B6:H129,4,FALSE)</f>
        <v>ДВФО</v>
      </c>
      <c r="C13" s="290"/>
      <c r="D13" s="290"/>
      <c r="E13" s="290"/>
      <c r="F13" s="290"/>
      <c r="G13" s="290"/>
      <c r="H13" s="289"/>
      <c r="I13" s="74"/>
      <c r="J13" s="75"/>
    </row>
    <row r="14" spans="1:10" ht="9" customHeight="1" thickBot="1">
      <c r="A14" s="293"/>
      <c r="B14" s="282"/>
      <c r="C14" s="282"/>
      <c r="D14" s="282"/>
      <c r="E14" s="282"/>
      <c r="F14" s="282"/>
      <c r="G14" s="282"/>
      <c r="H14" s="283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284" t="s">
        <v>35</v>
      </c>
      <c r="B16" s="287" t="str">
        <f>VLOOKUP(J16,'пр.взв.'!B6:H129,2,FALSE)</f>
        <v>ЖЕРНОВА Светлана Олеговна</v>
      </c>
      <c r="C16" s="287"/>
      <c r="D16" s="287"/>
      <c r="E16" s="287"/>
      <c r="F16" s="287"/>
      <c r="G16" s="287"/>
      <c r="H16" s="280" t="str">
        <f>VLOOKUP(J16,'пр.взв.'!B6:H129,3,FALSE)</f>
        <v>27.07.96,КМС</v>
      </c>
      <c r="I16" s="74"/>
      <c r="J16" s="75">
        <f>'пр.хода'!E25</f>
        <v>1</v>
      </c>
    </row>
    <row r="17" spans="1:10" ht="10.5" customHeight="1">
      <c r="A17" s="285"/>
      <c r="B17" s="288"/>
      <c r="C17" s="288"/>
      <c r="D17" s="288"/>
      <c r="E17" s="288"/>
      <c r="F17" s="288"/>
      <c r="G17" s="288"/>
      <c r="H17" s="289"/>
      <c r="I17" s="74"/>
      <c r="J17" s="75"/>
    </row>
    <row r="18" spans="1:10" ht="18">
      <c r="A18" s="285"/>
      <c r="B18" s="290" t="str">
        <f>VLOOKUP(J16,'пр.взв.'!B6:H129,4,FALSE)</f>
        <v>СФО</v>
      </c>
      <c r="C18" s="290"/>
      <c r="D18" s="290"/>
      <c r="E18" s="290"/>
      <c r="F18" s="290"/>
      <c r="G18" s="290"/>
      <c r="H18" s="289"/>
      <c r="I18" s="74"/>
      <c r="J18" s="75"/>
    </row>
    <row r="19" spans="1:10" ht="9" customHeight="1" thickBot="1">
      <c r="A19" s="286"/>
      <c r="B19" s="282"/>
      <c r="C19" s="282"/>
      <c r="D19" s="282"/>
      <c r="E19" s="282"/>
      <c r="F19" s="282"/>
      <c r="G19" s="282"/>
      <c r="H19" s="283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284" t="s">
        <v>35</v>
      </c>
      <c r="B21" s="287" t="str">
        <f>VLOOKUP(J21,'пр.взв.'!B6:H129,2,FALSE)</f>
        <v>ЛЯНКА Алина Николаевна </v>
      </c>
      <c r="C21" s="287"/>
      <c r="D21" s="287"/>
      <c r="E21" s="287"/>
      <c r="F21" s="287"/>
      <c r="G21" s="287"/>
      <c r="H21" s="280" t="str">
        <f>VLOOKUP(J21,'пр.взв.'!B7:H134,3,FALSE)</f>
        <v>06.05.96,КМС</v>
      </c>
      <c r="I21" s="74"/>
      <c r="J21" s="75">
        <f>'пр.хода'!Q25</f>
        <v>5</v>
      </c>
    </row>
    <row r="22" spans="1:10" ht="11.25" customHeight="1">
      <c r="A22" s="285"/>
      <c r="B22" s="288"/>
      <c r="C22" s="288"/>
      <c r="D22" s="288"/>
      <c r="E22" s="288"/>
      <c r="F22" s="288"/>
      <c r="G22" s="288"/>
      <c r="H22" s="289"/>
      <c r="I22" s="74"/>
      <c r="J22" s="75"/>
    </row>
    <row r="23" spans="1:9" ht="18">
      <c r="A23" s="285"/>
      <c r="B23" s="290" t="str">
        <f>VLOOKUP(J21,'пр.взв.'!B6:H129,4,FALSE)</f>
        <v>М</v>
      </c>
      <c r="C23" s="290"/>
      <c r="D23" s="290"/>
      <c r="E23" s="290"/>
      <c r="F23" s="290"/>
      <c r="G23" s="290"/>
      <c r="H23" s="289"/>
      <c r="I23" s="74"/>
    </row>
    <row r="24" spans="1:9" ht="9" customHeight="1" thickBot="1">
      <c r="A24" s="286"/>
      <c r="B24" s="282"/>
      <c r="C24" s="282"/>
      <c r="D24" s="282"/>
      <c r="E24" s="282"/>
      <c r="F24" s="282"/>
      <c r="G24" s="282"/>
      <c r="H24" s="283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50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278" t="str">
        <f>VLOOKUP(J28,'пр.взв.'!B7:H129,7,FALSE)</f>
        <v>Архипов А.П. Косачев А.А.</v>
      </c>
      <c r="B28" s="279"/>
      <c r="C28" s="279"/>
      <c r="D28" s="279"/>
      <c r="E28" s="279"/>
      <c r="F28" s="279"/>
      <c r="G28" s="279"/>
      <c r="H28" s="280"/>
      <c r="J28">
        <f>'пр.хода'!H9</f>
        <v>6</v>
      </c>
    </row>
    <row r="29" spans="1:8" ht="13.5" thickBot="1">
      <c r="A29" s="281"/>
      <c r="B29" s="282"/>
      <c r="C29" s="282"/>
      <c r="D29" s="282"/>
      <c r="E29" s="282"/>
      <c r="F29" s="282"/>
      <c r="G29" s="282"/>
      <c r="H29" s="283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6" t="s">
        <v>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3:18" ht="26.25" customHeight="1" thickBot="1">
      <c r="C2" s="137" t="s">
        <v>27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30.75" customHeight="1" thickBot="1">
      <c r="A3" s="6"/>
      <c r="B3" s="6"/>
      <c r="C3" s="139" t="str">
        <f>'[2]реквизиты'!$A$2</f>
        <v>Чемпионат Российского студенческого спортивного союза по самбо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</row>
    <row r="4" spans="1:18" ht="26.25" customHeight="1" thickBot="1">
      <c r="A4" s="41"/>
      <c r="B4" s="41"/>
      <c r="C4" s="260" t="str">
        <f>'[2]реквизиты'!$A$3</f>
        <v>19-22 апреля 2016 г     г.Дзержинск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8:17" ht="27.75" customHeight="1" thickBot="1">
      <c r="H5" s="351" t="str">
        <f>HYPERLINK('пр.взв.'!D4)</f>
        <v>в.к.  68   кг</v>
      </c>
      <c r="I5" s="352"/>
      <c r="J5" s="352"/>
      <c r="K5" s="352"/>
      <c r="L5" s="352"/>
      <c r="M5" s="352"/>
      <c r="N5" s="353"/>
      <c r="O5" s="343"/>
      <c r="P5" s="344"/>
      <c r="Q5" s="345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61" t="s">
        <v>0</v>
      </c>
      <c r="B7" s="261"/>
      <c r="E7" s="91"/>
      <c r="F7" s="91"/>
      <c r="G7" s="91"/>
      <c r="H7" s="91"/>
      <c r="I7" s="354" t="s">
        <v>19</v>
      </c>
      <c r="J7" s="354"/>
      <c r="K7" s="354"/>
      <c r="L7" s="354"/>
      <c r="M7" s="354"/>
      <c r="N7" s="91"/>
      <c r="O7" s="91"/>
      <c r="P7" s="91"/>
      <c r="Q7" s="93"/>
      <c r="R7" s="32"/>
      <c r="S7" s="23"/>
      <c r="T7" s="334" t="s">
        <v>1</v>
      </c>
      <c r="U7" s="334"/>
    </row>
    <row r="8" spans="1:21" ht="12.75" customHeight="1" thickBot="1">
      <c r="A8" s="263">
        <v>1</v>
      </c>
      <c r="B8" s="265" t="str">
        <f>VLOOKUP('пр.хода'!A8,'пр.взв.'!B7:C18,2,FALSE)</f>
        <v>ЖЕРНОВА Светлана Олеговна</v>
      </c>
      <c r="C8" s="267" t="str">
        <f>VLOOKUP(A8,'пр.взв.'!B7:H18,3,FALSE)</f>
        <v>27.07.96,КМС</v>
      </c>
      <c r="D8" s="267" t="str">
        <f>VLOOKUP(A8,'пр.взв.'!B7:H18,4,FALSE)</f>
        <v>СФО</v>
      </c>
      <c r="E8" s="91"/>
      <c r="F8" s="91"/>
      <c r="G8" s="91"/>
      <c r="H8" s="91"/>
      <c r="I8" s="91" t="s">
        <v>30</v>
      </c>
      <c r="J8" s="91"/>
      <c r="K8" s="91"/>
      <c r="L8" s="91"/>
      <c r="M8" s="91"/>
      <c r="N8" s="91"/>
      <c r="O8" s="91"/>
      <c r="P8" s="91"/>
      <c r="Q8" s="91"/>
      <c r="R8" s="265" t="str">
        <f>VLOOKUP(U8,'пр.взв.'!B7:F18,2,FALSE)</f>
        <v>САЯПИНА Виолетта Витальевна</v>
      </c>
      <c r="S8" s="267" t="str">
        <f>VLOOKUP(U8,'пр.взв.'!B7:F18,3,FALSE)</f>
        <v>26.04.96,КМС</v>
      </c>
      <c r="T8" s="267" t="str">
        <f>VLOOKUP(U8,'пр.взв.'!B7:F18,4,FALSE)</f>
        <v>ПФО</v>
      </c>
      <c r="U8" s="319">
        <v>2</v>
      </c>
    </row>
    <row r="9" spans="1:21" ht="12.75" customHeight="1">
      <c r="A9" s="264"/>
      <c r="B9" s="266"/>
      <c r="C9" s="268"/>
      <c r="D9" s="268"/>
      <c r="E9" s="94">
        <v>5</v>
      </c>
      <c r="F9" s="91"/>
      <c r="G9" s="95"/>
      <c r="H9" s="72">
        <v>6</v>
      </c>
      <c r="I9" s="321" t="str">
        <f>VLOOKUP(H9,'пр.взв.'!B7:F18,2,FALSE)</f>
        <v>ЛУГОВА Маргарита Витальевна</v>
      </c>
      <c r="J9" s="322"/>
      <c r="K9" s="322"/>
      <c r="L9" s="322"/>
      <c r="M9" s="323"/>
      <c r="N9" s="91"/>
      <c r="O9" s="91"/>
      <c r="P9" s="91"/>
      <c r="Q9" s="94">
        <v>6</v>
      </c>
      <c r="R9" s="266"/>
      <c r="S9" s="268"/>
      <c r="T9" s="268"/>
      <c r="U9" s="320"/>
    </row>
    <row r="10" spans="1:21" ht="12.75" customHeight="1" thickBot="1">
      <c r="A10" s="269">
        <v>5</v>
      </c>
      <c r="B10" s="270" t="str">
        <f>VLOOKUP('пр.хода'!A10,'пр.взв.'!B9:C20,2,FALSE)</f>
        <v>ЛЯНКА Алина Николаевна </v>
      </c>
      <c r="C10" s="271" t="str">
        <f>VLOOKUP(A10,'пр.взв.'!B7:H18,3,FALSE)</f>
        <v>06.05.96,КМС</v>
      </c>
      <c r="D10" s="271" t="str">
        <f>VLOOKUP(A10,'пр.взв.'!B7:H18,4,FALSE)</f>
        <v>М</v>
      </c>
      <c r="E10" s="24" t="s">
        <v>82</v>
      </c>
      <c r="F10" s="96"/>
      <c r="G10" s="97"/>
      <c r="H10" s="92"/>
      <c r="I10" s="324"/>
      <c r="J10" s="325"/>
      <c r="K10" s="325"/>
      <c r="L10" s="325"/>
      <c r="M10" s="326"/>
      <c r="N10" s="91"/>
      <c r="O10" s="98"/>
      <c r="P10" s="96"/>
      <c r="Q10" s="24" t="s">
        <v>83</v>
      </c>
      <c r="R10" s="270" t="str">
        <f>VLOOKUP(U10,'пр.взв.'!B9:F20,2,FALSE)</f>
        <v>ЛУГОВА Маргарита Витальевна</v>
      </c>
      <c r="S10" s="271" t="str">
        <f>VLOOKUP(U10,'пр.взв.'!B9:F20,3,FALSE)</f>
        <v>23.06.92,МС</v>
      </c>
      <c r="T10" s="271" t="str">
        <f>VLOOKUP(U10,'пр.взв.'!B9:F20,4,FALSE)</f>
        <v>СП</v>
      </c>
      <c r="U10" s="319">
        <v>6</v>
      </c>
    </row>
    <row r="11" spans="1:21" ht="12.75" customHeight="1" thickBot="1">
      <c r="A11" s="264"/>
      <c r="B11" s="266"/>
      <c r="C11" s="268"/>
      <c r="D11" s="268"/>
      <c r="E11" s="91"/>
      <c r="F11" s="92"/>
      <c r="G11" s="94">
        <v>3</v>
      </c>
      <c r="H11" s="99"/>
      <c r="I11" s="91"/>
      <c r="J11" s="91"/>
      <c r="K11" s="91"/>
      <c r="L11" s="91"/>
      <c r="M11" s="91"/>
      <c r="N11" s="92"/>
      <c r="O11" s="94">
        <v>6</v>
      </c>
      <c r="P11" s="92"/>
      <c r="Q11" s="91"/>
      <c r="R11" s="266"/>
      <c r="S11" s="268"/>
      <c r="T11" s="268"/>
      <c r="U11" s="320"/>
    </row>
    <row r="12" spans="1:21" ht="12.75" customHeight="1" thickBot="1">
      <c r="A12" s="263">
        <v>3</v>
      </c>
      <c r="B12" s="265" t="str">
        <f>VLOOKUP('пр.хода'!A12,'пр.взв.'!B11:C22,2,FALSE)</f>
        <v>ВЕРЕДЕНКО Дарья Андреевна</v>
      </c>
      <c r="C12" s="267" t="str">
        <f>VLOOKUP(A12,'пр.взв.'!B7:H18,3,FALSE)</f>
        <v>12.06.95,МС</v>
      </c>
      <c r="D12" s="267" t="str">
        <f>VLOOKUP(A12,'пр.взв.'!B7:H18,4,FALSE)</f>
        <v>ДВФО</v>
      </c>
      <c r="E12" s="91"/>
      <c r="F12" s="92"/>
      <c r="G12" s="24" t="s">
        <v>83</v>
      </c>
      <c r="H12" s="99"/>
      <c r="I12" s="91"/>
      <c r="J12" s="91"/>
      <c r="K12" s="91"/>
      <c r="L12" s="91"/>
      <c r="M12" s="91"/>
      <c r="N12" s="92"/>
      <c r="O12" s="24" t="s">
        <v>83</v>
      </c>
      <c r="P12" s="92"/>
      <c r="Q12" s="91"/>
      <c r="R12" s="265" t="str">
        <f>VLOOKUP(U12,'пр.взв.'!B11:F22,2,FALSE)</f>
        <v>ОСИНЦЕВА Илона Сергеевна</v>
      </c>
      <c r="S12" s="267" t="str">
        <f>VLOOKUP(U12,'пр.взв.'!B11:F22,3,FALSE)</f>
        <v>12.03.95,МС</v>
      </c>
      <c r="T12" s="267" t="str">
        <f>VLOOKUP(U12,'пр.взв.'!B11:F22,4,FALSE)</f>
        <v>УФО</v>
      </c>
      <c r="U12" s="333">
        <v>4</v>
      </c>
    </row>
    <row r="13" spans="1:21" ht="12.75" customHeight="1" thickBot="1">
      <c r="A13" s="264"/>
      <c r="B13" s="266"/>
      <c r="C13" s="268"/>
      <c r="D13" s="268"/>
      <c r="E13" s="94">
        <v>3</v>
      </c>
      <c r="F13" s="100"/>
      <c r="G13" s="97"/>
      <c r="H13" s="92"/>
      <c r="I13" s="91" t="s">
        <v>31</v>
      </c>
      <c r="J13" s="91"/>
      <c r="K13" s="91"/>
      <c r="L13" s="91"/>
      <c r="M13" s="91"/>
      <c r="N13" s="92"/>
      <c r="O13" s="98"/>
      <c r="P13" s="100"/>
      <c r="Q13" s="94">
        <v>4</v>
      </c>
      <c r="R13" s="266"/>
      <c r="S13" s="268"/>
      <c r="T13" s="268"/>
      <c r="U13" s="320"/>
    </row>
    <row r="14" spans="1:21" ht="12.75" customHeight="1" thickBot="1">
      <c r="A14" s="331">
        <v>7</v>
      </c>
      <c r="B14" s="315" t="e">
        <f>VLOOKUP('пр.хода'!A14,'пр.взв.'!B13:C24,2,FALSE)</f>
        <v>#N/A</v>
      </c>
      <c r="C14" s="317" t="e">
        <f>VLOOKUP(A14,'пр.взв.'!B7:H18,3,FALSE)</f>
        <v>#N/A</v>
      </c>
      <c r="D14" s="317" t="e">
        <f>VLOOKUP(A14,'пр.взв.'!B7:H18,4,FALSE)</f>
        <v>#N/A</v>
      </c>
      <c r="E14" s="24"/>
      <c r="F14" s="91"/>
      <c r="G14" s="95"/>
      <c r="H14" s="72">
        <v>3</v>
      </c>
      <c r="I14" s="337" t="str">
        <f>VLOOKUP(H14,'пр.взв.'!B5:F23,2,FALSE)</f>
        <v>ВЕРЕДЕНКО Дарья Андреевна</v>
      </c>
      <c r="J14" s="338"/>
      <c r="K14" s="338"/>
      <c r="L14" s="338"/>
      <c r="M14" s="339"/>
      <c r="N14" s="91"/>
      <c r="O14" s="91"/>
      <c r="P14" s="91"/>
      <c r="Q14" s="24"/>
      <c r="R14" s="335" t="e">
        <f>VLOOKUP(U14,'пр.взв.'!B13:F24,2,FALSE)</f>
        <v>#N/A</v>
      </c>
      <c r="S14" s="329" t="e">
        <f>VLOOKUP(U14,'пр.взв.'!B13:F24,3,FALSE)</f>
        <v>#N/A</v>
      </c>
      <c r="T14" s="329" t="e">
        <f>VLOOKUP(U14,'пр.взв.'!B13:F24,4,FALSE)</f>
        <v>#N/A</v>
      </c>
      <c r="U14" s="355">
        <v>8</v>
      </c>
    </row>
    <row r="15" spans="1:21" ht="12.75" customHeight="1" thickBot="1">
      <c r="A15" s="332"/>
      <c r="B15" s="316"/>
      <c r="C15" s="318"/>
      <c r="D15" s="318"/>
      <c r="E15" s="91"/>
      <c r="F15" s="91"/>
      <c r="G15" s="95"/>
      <c r="H15" s="92"/>
      <c r="I15" s="340"/>
      <c r="J15" s="341"/>
      <c r="K15" s="341"/>
      <c r="L15" s="341"/>
      <c r="M15" s="342"/>
      <c r="N15" s="91"/>
      <c r="O15" s="91"/>
      <c r="P15" s="91"/>
      <c r="Q15" s="91"/>
      <c r="R15" s="336"/>
      <c r="S15" s="330"/>
      <c r="T15" s="330"/>
      <c r="U15" s="356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2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8" t="s">
        <v>3</v>
      </c>
    </row>
    <row r="18" spans="1:21" ht="12.75" customHeight="1">
      <c r="A18" s="327"/>
      <c r="G18" s="350" t="s">
        <v>29</v>
      </c>
      <c r="H18" s="350"/>
      <c r="I18" s="350"/>
      <c r="J18" s="350"/>
      <c r="K18" s="350"/>
      <c r="L18" s="350"/>
      <c r="M18" s="350"/>
      <c r="N18" s="350"/>
      <c r="O18" s="350"/>
      <c r="R18" s="23"/>
      <c r="S18" s="23"/>
      <c r="T18" s="23"/>
      <c r="U18" s="32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1</v>
      </c>
      <c r="B21" s="314" t="str">
        <f>VLOOKUP(A21,'пр.взв.'!B7:F18,2,FALSE)</f>
        <v>ЖЕРНОВА Светлана Олеговна</v>
      </c>
      <c r="R21" s="23"/>
      <c r="S21" s="346" t="str">
        <f>VLOOKUP(U21,'пр.взв.'!B7:F18,2,FALSE)</f>
        <v>САЯПИНА Виолетта Витальевна</v>
      </c>
      <c r="T21" s="347"/>
      <c r="U21" s="64">
        <v>2</v>
      </c>
    </row>
    <row r="22" spans="1:21" ht="12.75" customHeight="1">
      <c r="A22" s="70"/>
      <c r="B22" s="271"/>
      <c r="C22" s="39">
        <v>1</v>
      </c>
      <c r="D22" s="2"/>
      <c r="R22" s="79">
        <v>2</v>
      </c>
      <c r="S22" s="348"/>
      <c r="T22" s="349"/>
      <c r="U22" s="64"/>
    </row>
    <row r="23" spans="1:21" ht="12.75" customHeight="1">
      <c r="A23" s="357">
        <v>0</v>
      </c>
      <c r="B23" s="358" t="e">
        <f>VLOOKUP(A23,'пр.взв.'!B7:F18,2,FALSE)</f>
        <v>#N/A</v>
      </c>
      <c r="C23" s="38"/>
      <c r="D23" s="36"/>
      <c r="G23" t="s">
        <v>49</v>
      </c>
      <c r="N23" t="s">
        <v>49</v>
      </c>
      <c r="R23" s="69"/>
      <c r="S23" s="360" t="e">
        <f>VLOOKUP(U23,'пр.взв.'!B7:F18,2,FALSE)</f>
        <v>#N/A</v>
      </c>
      <c r="T23" s="361"/>
      <c r="U23" s="362">
        <v>0</v>
      </c>
    </row>
    <row r="24" spans="1:21" ht="13.5" thickBot="1">
      <c r="A24" s="357"/>
      <c r="B24" s="359"/>
      <c r="C24" s="3"/>
      <c r="D24" s="36"/>
      <c r="R24" s="38"/>
      <c r="S24" s="363"/>
      <c r="T24" s="364"/>
      <c r="U24" s="362"/>
    </row>
    <row r="25" spans="3:18" ht="12.75">
      <c r="C25" s="3"/>
      <c r="D25" s="36"/>
      <c r="E25" s="67">
        <v>1</v>
      </c>
      <c r="F25" s="305" t="str">
        <f>VLOOKUP(E25,'пр.взв.'!B7:D18,2,FALSE)</f>
        <v>ЖЕРНОВА Светлана Олеговна</v>
      </c>
      <c r="G25" s="305"/>
      <c r="H25" s="305"/>
      <c r="I25" s="306"/>
      <c r="M25" s="304" t="str">
        <f>VLOOKUP(Q25,'пр.взв.'!B7:C18,2,FALSE)</f>
        <v>ЛЯНКА Алина Николаевна </v>
      </c>
      <c r="N25" s="305"/>
      <c r="O25" s="305"/>
      <c r="P25" s="306"/>
      <c r="Q25" s="68">
        <v>5</v>
      </c>
      <c r="R25" s="38"/>
    </row>
    <row r="26" spans="1:18" ht="13.5" thickBot="1">
      <c r="A26" s="27"/>
      <c r="C26" s="3"/>
      <c r="D26" s="36"/>
      <c r="E26" t="s">
        <v>83</v>
      </c>
      <c r="F26" s="307"/>
      <c r="G26" s="308"/>
      <c r="H26" s="308"/>
      <c r="I26" s="309"/>
      <c r="J26" s="53"/>
      <c r="K26" s="53"/>
      <c r="L26" s="53"/>
      <c r="M26" s="307"/>
      <c r="N26" s="308"/>
      <c r="O26" s="308"/>
      <c r="P26" s="309"/>
      <c r="Q26" s="66"/>
      <c r="R26" s="3"/>
    </row>
    <row r="27" spans="1:19" ht="12.75">
      <c r="A27" s="34"/>
      <c r="B27">
        <v>4</v>
      </c>
      <c r="C27" s="310" t="str">
        <f>VLOOKUP(B27,'пр.взв.'!B7:F18,2,FALSE)</f>
        <v>ОСИНЦЕВА Илона Сергеевна</v>
      </c>
      <c r="D27" s="311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65" t="str">
        <f>VLOOKUP(S27,'пр.взв.'!B7:F18,2,FALSE)</f>
        <v>ЛЯНКА Алина Николаевна </v>
      </c>
      <c r="S27" s="9">
        <v>5</v>
      </c>
    </row>
    <row r="28" spans="1:18" ht="13.5" thickBot="1">
      <c r="A28" s="3"/>
      <c r="C28" s="312"/>
      <c r="D28" s="313"/>
      <c r="F28" s="3"/>
      <c r="G28" s="3"/>
      <c r="H28" s="3"/>
      <c r="I28" s="3"/>
      <c r="R28" s="276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Горбунов А.В.</v>
      </c>
      <c r="O31" s="6"/>
      <c r="P31" s="3"/>
      <c r="Q31" s="3"/>
      <c r="R31" s="5" t="str">
        <f>'[2]реквизиты'!$G$8</f>
        <v>/Омск/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81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2016-04-21T12:55:38Z</cp:lastPrinted>
  <dcterms:created xsi:type="dcterms:W3CDTF">1996-10-08T23:32:33Z</dcterms:created>
  <dcterms:modified xsi:type="dcterms:W3CDTF">2016-04-21T14:56:30Z</dcterms:modified>
  <cp:category/>
  <cp:version/>
  <cp:contentType/>
  <cp:contentStatus/>
</cp:coreProperties>
</file>