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<sst xmlns="http://schemas.openxmlformats.org/spreadsheetml/2006/main" count="193" uniqueCount="75">
  <si>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</si>
  <si>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</si>
  <si>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</si>
  <si>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</si>
  <si>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</si>
  <si>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</si>
  <si>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</si>
  <si>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</si>
  <si>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</si>
  <si>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</si>
  <si>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</si>
  <si>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</si>
  <si>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</si>
  <si>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</si>
  <si>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</si>
  <si>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</si>
  <si>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</si>
  <si>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</si>
  <si>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</si>
  <si>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</si>
  <si>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</si>
  <si>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</si>
  <si>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</si>
  <si>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</si>
  <si>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</si>
  <si>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</si>
  <si>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</si>
  <si>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</si>
  <si>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</si>
  <si>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</si>
  <si>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</si>
  <si>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</si>
  <si>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</si>
  <si>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</si>
  <si>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</si>
  <si>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</si>
  <si>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</si>
  <si>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</si>
  <si>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</si>
  <si>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</si>
  <si>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</si>
  <si>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</si>
  <si>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</si>
  <si>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</si>
  <si>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</si>
  <si>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</si>
  <si>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</si>
  <si>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</si>
  <si>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</si>
  <si>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</si>
  <si>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</si>
  <si>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 xml:space="preserve">ВОРШЕВА Александра Владимировна </t>
  </si>
  <si>
    <t>15.12.96,1р</t>
  </si>
  <si>
    <t>М</t>
  </si>
  <si>
    <t xml:space="preserve">РГАУ-МСХА,Москва </t>
  </si>
  <si>
    <t>Ханбабаев Р.К</t>
  </si>
  <si>
    <t>Кекеева Цагана Сергеевна</t>
  </si>
  <si>
    <t>02.12.97,1</t>
  </si>
  <si>
    <t>ЛУКАШОВА Надежда Михайловна</t>
  </si>
  <si>
    <t>06.04.97,КМС</t>
  </si>
  <si>
    <t>ЦФО</t>
  </si>
  <si>
    <t>СмолГУ,Смоленск</t>
  </si>
  <si>
    <t>Катцин Ю.П.</t>
  </si>
  <si>
    <t>САВЕЛЬЕВА Елизавета Валерьевна</t>
  </si>
  <si>
    <t>24.04.96,КМС</t>
  </si>
  <si>
    <t>ПФО</t>
  </si>
  <si>
    <t>ОГАУ,Оренбургская обл</t>
  </si>
  <si>
    <t>Плотников П.Д.</t>
  </si>
  <si>
    <t>ХАРИТОНОВА Ирина Анатольевна</t>
  </si>
  <si>
    <t>20.11.95,МС</t>
  </si>
  <si>
    <t>ЛКИфил.БУКЭП</t>
  </si>
  <si>
    <t>Лупоносов В.Н.</t>
  </si>
  <si>
    <t>Гл.секретарь,судья ВК</t>
  </si>
  <si>
    <t>в.к.  св 80  кг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</si>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</sst>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9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51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6" fillId="0" borderId="49" xfId="0" applyNumberFormat="1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50" xfId="0" applyFont="1" applyBorder="1" applyAlignment="1">
      <alignment horizontal="left" vertical="center" wrapText="1"/>
    </xf>
    <xf numFmtId="0" fontId="46" fillId="0" borderId="50" xfId="0" applyFont="1" applyBorder="1" applyAlignment="1">
      <alignment/>
    </xf>
    <xf numFmtId="0" fontId="46" fillId="0" borderId="50" xfId="0" applyNumberFormat="1" applyFont="1" applyBorder="1" applyAlignment="1">
      <alignment horizontal="left" vertical="center" wrapText="1"/>
    </xf>
    <xf numFmtId="0" fontId="46" fillId="0" borderId="5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1" fillId="0" borderId="50" xfId="0" applyNumberFormat="1" applyFont="1" applyBorder="1" applyAlignment="1">
      <alignment horizontal="center" vertical="center" wrapText="1"/>
    </xf>
    <xf numFmtId="49" fontId="46" fillId="0" borderId="50" xfId="0" applyNumberFormat="1" applyFont="1" applyBorder="1" applyAlignment="1">
      <alignment horizontal="center" vertical="center" wrapText="1"/>
    </xf>
    <xf numFmtId="14" fontId="46" fillId="0" borderId="50" xfId="0" applyNumberFormat="1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>
      <alignment horizontal="left" vertical="center" wrapText="1"/>
    </xf>
    <xf numFmtId="0" fontId="0" fillId="0" borderId="39" xfId="42" applyFont="1" applyBorder="1" applyAlignment="1">
      <alignment horizontal="left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40" xfId="42" applyFont="1" applyBorder="1" applyAlignment="1">
      <alignment horizontal="left" vertical="center" wrapText="1"/>
    </xf>
    <xf numFmtId="0" fontId="0" fillId="0" borderId="35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center" vertical="center" wrapText="1"/>
    </xf>
    <xf numFmtId="0" fontId="0" fillId="0" borderId="39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40" xfId="42" applyFont="1" applyBorder="1" applyAlignment="1">
      <alignment horizontal="center" vertical="center" wrapText="1"/>
    </xf>
    <xf numFmtId="0" fontId="0" fillId="0" borderId="35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42" fillId="0" borderId="39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3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31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31" xfId="42" applyFont="1" applyFill="1" applyBorder="1" applyAlignment="1">
      <alignment horizontal="center" vertical="center"/>
    </xf>
    <xf numFmtId="0" fontId="38" fillId="17" borderId="62" xfId="0" applyFont="1" applyFill="1" applyBorder="1" applyAlignment="1">
      <alignment horizontal="center" vertical="center"/>
    </xf>
    <xf numFmtId="0" fontId="38" fillId="17" borderId="67" xfId="0" applyFont="1" applyFill="1" applyBorder="1" applyAlignment="1">
      <alignment horizontal="center" vertical="center"/>
    </xf>
    <xf numFmtId="0" fontId="38" fillId="17" borderId="51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8" fillId="25" borderId="62" xfId="0" applyFont="1" applyFill="1" applyBorder="1" applyAlignment="1">
      <alignment horizontal="center" vertical="center"/>
    </xf>
    <xf numFmtId="0" fontId="38" fillId="25" borderId="67" xfId="0" applyFont="1" applyFill="1" applyBorder="1" applyAlignment="1">
      <alignment horizontal="center" vertical="center"/>
    </xf>
    <xf numFmtId="0" fontId="38" fillId="25" borderId="51" xfId="0" applyFont="1" applyFill="1" applyBorder="1" applyAlignment="1">
      <alignment horizontal="center" vertical="center"/>
    </xf>
    <xf numFmtId="0" fontId="38" fillId="26" borderId="62" xfId="0" applyFont="1" applyFill="1" applyBorder="1" applyAlignment="1">
      <alignment horizontal="center" vertical="center"/>
    </xf>
    <xf numFmtId="0" fontId="38" fillId="26" borderId="67" xfId="0" applyFont="1" applyFill="1" applyBorder="1" applyAlignment="1">
      <alignment horizontal="center" vertical="center"/>
    </xf>
    <xf numFmtId="0" fontId="38" fillId="26" borderId="51" xfId="0" applyFont="1" applyFill="1" applyBorder="1" applyAlignment="1">
      <alignment horizontal="center" vertical="center"/>
    </xf>
    <xf numFmtId="0" fontId="35" fillId="0" borderId="62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31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8" fillId="0" borderId="47" xfId="42" applyFont="1" applyBorder="1" applyAlignment="1" applyProtection="1">
      <alignment horizontal="center" vertical="center" wrapText="1"/>
      <protection/>
    </xf>
    <xf numFmtId="0" fontId="48" fillId="0" borderId="45" xfId="0" applyFont="1" applyBorder="1" applyAlignment="1">
      <alignment horizontal="center" vertical="center" wrapText="1"/>
    </xf>
    <xf numFmtId="0" fontId="48" fillId="0" borderId="47" xfId="42" applyFont="1" applyBorder="1" applyAlignment="1" applyProtection="1">
      <alignment horizontal="left" vertical="center" wrapText="1"/>
      <protection/>
    </xf>
    <xf numFmtId="0" fontId="48" fillId="0" borderId="61" xfId="0" applyFont="1" applyBorder="1" applyAlignment="1">
      <alignment horizontal="left" vertical="center" wrapText="1"/>
    </xf>
    <xf numFmtId="0" fontId="34" fillId="0" borderId="69" xfId="0" applyNumberFormat="1" applyFont="1" applyBorder="1" applyAlignment="1">
      <alignment horizontal="center" vertical="center" wrapText="1"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48" fillId="0" borderId="45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7" fillId="0" borderId="47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8" fillId="0" borderId="61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1" fillId="0" borderId="81" xfId="42" applyFont="1" applyBorder="1" applyAlignment="1" applyProtection="1">
      <alignment horizontal="center" vertical="center" wrapText="1"/>
      <protection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9" fillId="0" borderId="50" xfId="0" applyFont="1" applyBorder="1" applyAlignment="1">
      <alignment horizontal="center" vertical="center" wrapText="1"/>
    </xf>
    <xf numFmtId="0" fontId="50" fillId="0" borderId="50" xfId="42" applyFont="1" applyBorder="1" applyAlignment="1">
      <alignment horizontal="left" vertical="center" wrapText="1"/>
    </xf>
    <xf numFmtId="0" fontId="50" fillId="0" borderId="50" xfId="42" applyFont="1" applyBorder="1" applyAlignment="1">
      <alignment horizontal="center" vertical="center" wrapText="1"/>
    </xf>
    <xf numFmtId="0" fontId="50" fillId="0" borderId="39" xfId="42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48" fillId="0" borderId="48" xfId="42" applyFont="1" applyBorder="1" applyAlignment="1" applyProtection="1">
      <alignment horizontal="center" vertical="center" wrapText="1"/>
      <protection/>
    </xf>
    <xf numFmtId="0" fontId="48" fillId="0" borderId="12" xfId="42" applyFont="1" applyBorder="1" applyAlignment="1" applyProtection="1">
      <alignment horizontal="center" vertical="center" wrapText="1"/>
      <protection/>
    </xf>
    <xf numFmtId="49" fontId="50" fillId="0" borderId="0" xfId="0" applyNumberFormat="1" applyFont="1" applyAlignment="1">
      <alignment horizontal="center" vertical="center"/>
    </xf>
    <xf numFmtId="0" fontId="48" fillId="0" borderId="62" xfId="42" applyFont="1" applyBorder="1" applyAlignment="1" applyProtection="1">
      <alignment horizontal="center" vertical="center" wrapText="1"/>
      <protection/>
    </xf>
    <xf numFmtId="0" fontId="48" fillId="0" borderId="63" xfId="42" applyFont="1" applyBorder="1" applyAlignment="1" applyProtection="1">
      <alignment horizontal="center" vertical="center" wrapText="1"/>
      <protection/>
    </xf>
    <xf numFmtId="0" fontId="50" fillId="0" borderId="19" xfId="0" applyNumberFormat="1" applyFont="1" applyBorder="1" applyAlignment="1">
      <alignment horizontal="center"/>
    </xf>
    <xf numFmtId="0" fontId="48" fillId="0" borderId="15" xfId="42" applyFont="1" applyBorder="1" applyAlignment="1" applyProtection="1">
      <alignment horizontal="center" vertical="center" wrapText="1"/>
      <protection/>
    </xf>
    <xf numFmtId="0" fontId="48" fillId="0" borderId="87" xfId="42" applyFont="1" applyBorder="1" applyAlignment="1" applyProtection="1">
      <alignment horizontal="center" vertical="center" wrapText="1"/>
      <protection/>
    </xf>
    <xf numFmtId="49" fontId="50" fillId="0" borderId="38" xfId="0" applyNumberFormat="1" applyFont="1" applyBorder="1" applyAlignment="1">
      <alignment/>
    </xf>
    <xf numFmtId="0" fontId="48" fillId="0" borderId="88" xfId="42" applyFont="1" applyBorder="1" applyAlignment="1" applyProtection="1">
      <alignment horizontal="center" vertical="center" wrapText="1"/>
      <protection/>
    </xf>
    <xf numFmtId="0" fontId="48" fillId="0" borderId="89" xfId="42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>
      <alignment/>
    </xf>
    <xf numFmtId="0" fontId="48" fillId="0" borderId="51" xfId="42" applyFont="1" applyBorder="1" applyAlignment="1" applyProtection="1">
      <alignment horizontal="center" vertical="center" wrapText="1"/>
      <protection/>
    </xf>
    <xf numFmtId="0" fontId="48" fillId="0" borderId="52" xfId="42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65" xfId="42" applyFont="1" applyBorder="1" applyAlignment="1" applyProtection="1">
      <alignment horizontal="left" vertical="center" wrapText="1"/>
      <protection/>
    </xf>
    <xf numFmtId="0" fontId="5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7">
          <cell r="G7" t="str">
            <v>Горбунов А.В.</v>
          </cell>
        </row>
        <row r="8"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0"/>
  <sheetViews>
    <sheetView tabSelected="1" zoomScalePageLayoutView="0" workbookViewId="0" topLeftCell="A3">
      <selection activeCell="A1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2" t="s">
        <v>25</v>
      </c>
      <c r="B2" s="103"/>
      <c r="C2" s="103"/>
      <c r="D2" s="103"/>
      <c r="E2" s="103"/>
      <c r="F2" s="103"/>
      <c r="G2" s="103"/>
      <c r="H2" s="103"/>
    </row>
    <row r="3" spans="1:8" ht="31.5" customHeight="1" thickBot="1">
      <c r="A3" s="105" t="str">
        <f>'пр.хода'!C3</f>
        <v>Чемпионат Российского студенческого спортивного союза по самбо</v>
      </c>
      <c r="B3" s="106"/>
      <c r="C3" s="106"/>
      <c r="D3" s="106"/>
      <c r="E3" s="106"/>
      <c r="F3" s="106"/>
      <c r="G3" s="106"/>
      <c r="H3" s="107"/>
    </row>
    <row r="4" spans="1:8" ht="21.75" customHeight="1">
      <c r="A4" s="119" t="str">
        <f>'пр.хода'!C4</f>
        <v>19-22 апреля 2016 г     г.Дзержинск</v>
      </c>
      <c r="B4" s="119"/>
      <c r="C4" s="119"/>
      <c r="D4" s="119"/>
      <c r="E4" s="119"/>
      <c r="F4" s="119"/>
      <c r="G4" s="119"/>
      <c r="H4" s="119"/>
    </row>
    <row r="5" spans="4:6" ht="20.25" customHeight="1" thickBot="1">
      <c r="D5" s="120" t="str">
        <f>HYPERLINK('пр.взв.'!D4)</f>
        <v>в.к.  св 80  кг</v>
      </c>
      <c r="E5" s="120"/>
      <c r="F5" s="120"/>
    </row>
    <row r="6" spans="1:8" ht="12.75" customHeight="1">
      <c r="A6" s="121" t="s">
        <v>11</v>
      </c>
      <c r="B6" s="123" t="s">
        <v>5</v>
      </c>
      <c r="C6" s="125" t="s">
        <v>6</v>
      </c>
      <c r="D6" s="127" t="s">
        <v>7</v>
      </c>
      <c r="E6" s="128" t="s">
        <v>8</v>
      </c>
      <c r="F6" s="127"/>
      <c r="G6" s="112" t="s">
        <v>10</v>
      </c>
      <c r="H6" s="109" t="s">
        <v>9</v>
      </c>
    </row>
    <row r="7" spans="1:8" ht="13.5" thickBot="1">
      <c r="A7" s="122"/>
      <c r="B7" s="124"/>
      <c r="C7" s="126"/>
      <c r="D7" s="100"/>
      <c r="E7" s="129"/>
      <c r="F7" s="100"/>
      <c r="G7" s="113"/>
      <c r="H7" s="110"/>
    </row>
    <row r="8" spans="1:8" ht="12.75" customHeight="1">
      <c r="A8" s="136">
        <v>1</v>
      </c>
      <c r="B8" s="137">
        <f>'пр.хода'!H9</f>
        <v>5</v>
      </c>
      <c r="C8" s="138" t="str">
        <f>VLOOKUP(B8,'пр.взв.'!B7:H16,2,FALSE)</f>
        <v>ХАРИТОНОВА Ирина Анатольевна</v>
      </c>
      <c r="D8" s="139" t="str">
        <f>VLOOKUP(B8,'пр.взв.'!B7:H16,3,FALSE)</f>
        <v>20.11.95,МС</v>
      </c>
      <c r="E8" s="140" t="str">
        <f>VLOOKUP(B8,'пр.взв.'!B7:H16,4,FALSE)</f>
        <v>ЦФО</v>
      </c>
      <c r="F8" s="114" t="str">
        <f>VLOOKUP(B8,'пр.взв.'!B7:H16,5,FALSE)</f>
        <v>ЛКИфил.БУКЭП</v>
      </c>
      <c r="G8" s="116">
        <f>VLOOKUP(B8,'пр.взв.'!B7:H16,6,FALSE)</f>
        <v>0</v>
      </c>
      <c r="H8" s="111" t="str">
        <f>VLOOKUP(B8,'пр.взв.'!B7:H16,7,FALSE)</f>
        <v>Лупоносов В.Н.</v>
      </c>
    </row>
    <row r="9" spans="1:8" ht="12.75">
      <c r="A9" s="130"/>
      <c r="B9" s="131"/>
      <c r="C9" s="133"/>
      <c r="D9" s="135"/>
      <c r="E9" s="141"/>
      <c r="F9" s="115"/>
      <c r="G9" s="117"/>
      <c r="H9" s="108"/>
    </row>
    <row r="10" spans="1:8" ht="12.75" customHeight="1">
      <c r="A10" s="130">
        <v>2</v>
      </c>
      <c r="B10" s="131">
        <f>'пр.хода'!H14</f>
        <v>4</v>
      </c>
      <c r="C10" s="132" t="str">
        <f>VLOOKUP(B10,'пр.взв.'!B7:H16,2,FALSE)</f>
        <v>САВЕЛЬЕВА Елизавета Валерьевна</v>
      </c>
      <c r="D10" s="134" t="str">
        <f>VLOOKUP(B10,'пр.взв.'!B7:H16,3,FALSE)</f>
        <v>24.04.96,КМС</v>
      </c>
      <c r="E10" s="142" t="str">
        <f>VLOOKUP(B10,'пр.взв.'!B1:H18,4,FALSE)</f>
        <v>ПФО</v>
      </c>
      <c r="F10" s="115" t="str">
        <f>VLOOKUP(B10,'пр.взв.'!B7:H16,5,FALSE)</f>
        <v>ОГАУ,Оренбургская обл</v>
      </c>
      <c r="G10" s="118">
        <f>VLOOKUP(B10,'пр.взв.'!B7:H16,6,FALSE)</f>
        <v>0</v>
      </c>
      <c r="H10" s="104" t="str">
        <f>VLOOKUP(B10,'пр.взв.'!B7:H16,7,FALSE)</f>
        <v>Плотников П.Д.</v>
      </c>
    </row>
    <row r="11" spans="1:8" ht="12.75">
      <c r="A11" s="130"/>
      <c r="B11" s="131"/>
      <c r="C11" s="133"/>
      <c r="D11" s="135"/>
      <c r="E11" s="141"/>
      <c r="F11" s="115"/>
      <c r="G11" s="117"/>
      <c r="H11" s="108"/>
    </row>
    <row r="12" spans="1:8" ht="12.75" customHeight="1">
      <c r="A12" s="130">
        <v>3</v>
      </c>
      <c r="B12" s="131">
        <f>'пр.хода'!E25</f>
        <v>2</v>
      </c>
      <c r="C12" s="132" t="str">
        <f>VLOOKUP(B12,'пр.взв.'!B7:H16,2,FALSE)</f>
        <v>Кекеева Цагана Сергеевна</v>
      </c>
      <c r="D12" s="134" t="str">
        <f>VLOOKUP(B12,'пр.взв.'!B7:H16,3,FALSE)</f>
        <v>02.12.97,1</v>
      </c>
      <c r="E12" s="142" t="str">
        <f>VLOOKUP(B12,'пр.взв.'!B3:H20,4,FALSE)</f>
        <v>М</v>
      </c>
      <c r="F12" s="115" t="str">
        <f>VLOOKUP(B12,'пр.взв.'!B7:H16,5,FALSE)</f>
        <v>РГАУ-МСХА,Москва </v>
      </c>
      <c r="G12" s="118">
        <f>VLOOKUP(B12,'пр.взв.'!B7:H16,6,FALSE)</f>
        <v>0</v>
      </c>
      <c r="H12" s="104" t="str">
        <f>VLOOKUP(B12,'пр.взв.'!B7:H16,7,FALSE)</f>
        <v>Ханбабаев Р.К</v>
      </c>
    </row>
    <row r="13" spans="1:8" ht="12.75">
      <c r="A13" s="130"/>
      <c r="B13" s="131"/>
      <c r="C13" s="133"/>
      <c r="D13" s="135"/>
      <c r="E13" s="141"/>
      <c r="F13" s="115"/>
      <c r="G13" s="117"/>
      <c r="H13" s="108"/>
    </row>
    <row r="14" spans="1:8" ht="12.75" customHeight="1">
      <c r="A14" s="130">
        <v>3</v>
      </c>
      <c r="B14" s="131">
        <v>3</v>
      </c>
      <c r="C14" s="132" t="str">
        <f>VLOOKUP(B14,'пр.взв.'!B7:H16,2,FALSE)</f>
        <v>ЛУКАШОВА Надежда Михайловна</v>
      </c>
      <c r="D14" s="134" t="str">
        <f>VLOOKUP(B14,'пр.взв.'!B7:H16,3,FALSE)</f>
        <v>06.04.97,КМС</v>
      </c>
      <c r="E14" s="142" t="str">
        <f>VLOOKUP(B14,'пр.взв.'!B1:H22,4,FALSE)</f>
        <v>ЦФО</v>
      </c>
      <c r="F14" s="115" t="str">
        <f>VLOOKUP(B14,'пр.взв.'!B1:H18,5,FALSE)</f>
        <v>СмолГУ,Смоленск</v>
      </c>
      <c r="G14" s="118">
        <f>VLOOKUP(B14,'пр.взв.'!B7:H16,6,FALSE)</f>
        <v>0</v>
      </c>
      <c r="H14" s="104" t="str">
        <f>VLOOKUP(B14,'пр.взв.'!B7:H16,7,FALSE)</f>
        <v>Катцин Ю.П.</v>
      </c>
    </row>
    <row r="15" spans="1:8" ht="12.75">
      <c r="A15" s="130"/>
      <c r="B15" s="131"/>
      <c r="C15" s="133"/>
      <c r="D15" s="135"/>
      <c r="E15" s="141"/>
      <c r="F15" s="115"/>
      <c r="G15" s="117"/>
      <c r="H15" s="108"/>
    </row>
    <row r="16" spans="1:8" ht="12.75" customHeight="1">
      <c r="A16" s="130">
        <v>5</v>
      </c>
      <c r="B16" s="131">
        <v>1</v>
      </c>
      <c r="C16" s="132" t="str">
        <f>VLOOKUP(B16,'пр.взв.'!B7:H24,2,FALSE)</f>
        <v>ВОРШЕВА Александра Владимировна </v>
      </c>
      <c r="D16" s="134" t="str">
        <f>VLOOKUP(B16,'пр.взв.'!B7:H16,3,FALSE)</f>
        <v>15.12.96,1р</v>
      </c>
      <c r="E16" s="142" t="str">
        <f>VLOOKUP(B16,'пр.взв.'!B1:H24,4,FALSE)</f>
        <v>М</v>
      </c>
      <c r="F16" s="115" t="str">
        <f>VLOOKUP(B16,'пр.взв.'!B3:H20,5,FALSE)</f>
        <v>РГАУ-МСХА,Москва </v>
      </c>
      <c r="G16" s="118">
        <f>VLOOKUP(B16,'пр.взв.'!B7:H16,6,FALSE)</f>
        <v>0</v>
      </c>
      <c r="H16" s="104" t="str">
        <f>VLOOKUP(B16,'пр.взв.'!B7:H16,7,FALSE)</f>
        <v>Ханбабаев Р.К</v>
      </c>
    </row>
    <row r="17" spans="1:8" ht="12.75">
      <c r="A17" s="130"/>
      <c r="B17" s="131"/>
      <c r="C17" s="133"/>
      <c r="D17" s="135"/>
      <c r="E17" s="141"/>
      <c r="F17" s="115"/>
      <c r="G17" s="117"/>
      <c r="H17" s="108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15">
      <c r="A24" s="58"/>
      <c r="B24" s="58"/>
      <c r="C24" s="58"/>
      <c r="D24" s="6"/>
      <c r="E24" s="6"/>
      <c r="F24" s="6"/>
      <c r="G24" s="6"/>
      <c r="H24" s="6"/>
    </row>
    <row r="25" spans="1:11" ht="15">
      <c r="A25" s="56" t="str">
        <f>HYPERLINK('[1]реквизиты'!$A$6)</f>
        <v>Гл. судья, судья МК</v>
      </c>
      <c r="B25" s="58"/>
      <c r="C25" s="59"/>
      <c r="D25" s="55"/>
      <c r="E25" s="55"/>
      <c r="F25" s="55"/>
      <c r="G25" s="57" t="str">
        <f>'[2]реквизиты'!$G$7</f>
        <v>Горбунов А.В.</v>
      </c>
      <c r="I25" s="6"/>
      <c r="J25" s="3"/>
      <c r="K25" s="3"/>
    </row>
    <row r="26" spans="1:12" ht="15">
      <c r="A26" s="58"/>
      <c r="B26" s="58"/>
      <c r="C26" s="59"/>
      <c r="D26" s="6"/>
      <c r="E26" s="6"/>
      <c r="F26" s="6"/>
      <c r="G26" s="5" t="str">
        <f>'[2]реквизиты'!$G$8</f>
        <v>/Омск/</v>
      </c>
      <c r="I26" s="6"/>
      <c r="J26" s="3"/>
      <c r="K26" s="3"/>
      <c r="L26" s="3"/>
    </row>
    <row r="27" spans="1:12" ht="15">
      <c r="A27" s="58"/>
      <c r="B27" s="58"/>
      <c r="C27" s="59"/>
      <c r="D27" s="6"/>
      <c r="E27" s="6"/>
      <c r="F27" s="6"/>
      <c r="G27" s="6"/>
      <c r="I27" s="6"/>
      <c r="J27" s="3"/>
      <c r="K27" s="3"/>
      <c r="L27" s="3"/>
    </row>
    <row r="28" spans="1:11" ht="15">
      <c r="A28" s="56" t="s">
        <v>72</v>
      </c>
      <c r="B28" s="58"/>
      <c r="C28" s="59"/>
      <c r="D28" s="55"/>
      <c r="E28" s="55"/>
      <c r="F28" s="55"/>
      <c r="G28" s="57" t="str">
        <f>'[2]реквизиты'!$G$9</f>
        <v>Тимошин А.С.</v>
      </c>
      <c r="I28" s="6"/>
      <c r="J28" s="14"/>
      <c r="K28" s="14"/>
    </row>
    <row r="29" spans="1:8" ht="15">
      <c r="A29" s="58"/>
      <c r="B29" s="58"/>
      <c r="C29" s="58"/>
      <c r="D29" s="6"/>
      <c r="E29" s="6"/>
      <c r="F29" s="6"/>
      <c r="G29" s="5" t="str">
        <f>'[2]реквизиты'!$G$10</f>
        <v>/Рыбинск/</v>
      </c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</sheetData>
  <sheetProtection/>
  <mergeCells count="52">
    <mergeCell ref="E16:E17"/>
    <mergeCell ref="E8:E9"/>
    <mergeCell ref="E10:E11"/>
    <mergeCell ref="E12:E13"/>
    <mergeCell ref="E14:E15"/>
    <mergeCell ref="F16:F17"/>
    <mergeCell ref="G16:G17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A2" sqref="A2:I1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66" t="str">
        <f>'пр.хода'!C3</f>
        <v>Чемпионат Российского студенческого спортивного союза по самбо</v>
      </c>
      <c r="B1" s="167"/>
      <c r="C1" s="167"/>
      <c r="D1" s="167"/>
      <c r="E1" s="167"/>
      <c r="F1" s="167"/>
      <c r="G1" s="167"/>
      <c r="H1" s="167"/>
      <c r="I1" s="167"/>
    </row>
    <row r="2" spans="4:6" ht="27.75" customHeight="1">
      <c r="D2" s="50" t="s">
        <v>20</v>
      </c>
      <c r="E2" s="50"/>
      <c r="F2" s="63" t="str">
        <f>HYPERLINK('пр.взв.'!D4)</f>
        <v>в.к.  св 80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53" t="s">
        <v>13</v>
      </c>
      <c r="B5" s="153" t="s">
        <v>5</v>
      </c>
      <c r="C5" s="155" t="s">
        <v>6</v>
      </c>
      <c r="D5" s="153" t="s">
        <v>14</v>
      </c>
      <c r="E5" s="144" t="s">
        <v>15</v>
      </c>
      <c r="F5" s="145"/>
      <c r="G5" s="153" t="s">
        <v>16</v>
      </c>
      <c r="H5" s="153" t="s">
        <v>17</v>
      </c>
      <c r="I5" s="153" t="s">
        <v>18</v>
      </c>
    </row>
    <row r="6" spans="1:9" ht="12.75">
      <c r="A6" s="154"/>
      <c r="B6" s="154"/>
      <c r="C6" s="154"/>
      <c r="D6" s="154"/>
      <c r="E6" s="148"/>
      <c r="F6" s="149"/>
      <c r="G6" s="154"/>
      <c r="H6" s="154"/>
      <c r="I6" s="154"/>
    </row>
    <row r="7" spans="1:9" ht="12.75">
      <c r="A7" s="158"/>
      <c r="B7" s="159">
        <f>'пр.хода'!C22</f>
        <v>1</v>
      </c>
      <c r="C7" s="160" t="str">
        <f>VLOOKUP(B7,'пр.взв.'!B7:D16,2,FALSE)</f>
        <v>ВОРШЕВА Александра Владимировна </v>
      </c>
      <c r="D7" s="160" t="str">
        <f>VLOOKUP(B7,'пр.взв.'!B7:F16,3,FALSE)</f>
        <v>15.12.96,1р</v>
      </c>
      <c r="E7" s="142" t="str">
        <f>VLOOKUP(B7,'пр.взв.'!B7:F16,4,FALSE)</f>
        <v>М</v>
      </c>
      <c r="F7" s="150" t="str">
        <f>VLOOKUP(B7,'пр.взв.'!B7:G16,5,FALSE)</f>
        <v>РГАУ-МСХА,Москва </v>
      </c>
      <c r="G7" s="156"/>
      <c r="H7" s="157"/>
      <c r="I7" s="153"/>
    </row>
    <row r="8" spans="1:9" ht="12.75">
      <c r="A8" s="158"/>
      <c r="B8" s="153"/>
      <c r="C8" s="161"/>
      <c r="D8" s="161"/>
      <c r="E8" s="141"/>
      <c r="F8" s="151"/>
      <c r="G8" s="156"/>
      <c r="H8" s="157"/>
      <c r="I8" s="153"/>
    </row>
    <row r="9" spans="1:9" ht="12.75">
      <c r="A9" s="162"/>
      <c r="B9" s="159">
        <f>'пр.хода'!B27</f>
        <v>2</v>
      </c>
      <c r="C9" s="160" t="str">
        <f>VLOOKUP(B9,'пр.взв.'!B7:D18,2,FALSE)</f>
        <v>Кекеева Цагана Сергеевна</v>
      </c>
      <c r="D9" s="160" t="str">
        <f>VLOOKUP(B9,'пр.взв.'!B7:F18,3,FALSE)</f>
        <v>02.12.97,1</v>
      </c>
      <c r="E9" s="142" t="str">
        <f>VLOOKUP(B9,'пр.взв.'!B9:F18,4,FALSE)</f>
        <v>М</v>
      </c>
      <c r="F9" s="150" t="str">
        <f>VLOOKUP(B9,'пр.взв.'!B7:G18,5,FALSE)</f>
        <v>РГАУ-МСХА,Москва </v>
      </c>
      <c r="G9" s="156"/>
      <c r="H9" s="153"/>
      <c r="I9" s="153"/>
    </row>
    <row r="10" spans="1:9" ht="12.75">
      <c r="A10" s="162"/>
      <c r="B10" s="153"/>
      <c r="C10" s="161"/>
      <c r="D10" s="161"/>
      <c r="E10" s="143"/>
      <c r="F10" s="152"/>
      <c r="G10" s="156"/>
      <c r="H10" s="153"/>
      <c r="I10" s="153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 св 80  кг</v>
      </c>
    </row>
    <row r="17" spans="1:9" ht="12.75">
      <c r="A17" s="153" t="s">
        <v>13</v>
      </c>
      <c r="B17" s="153" t="s">
        <v>5</v>
      </c>
      <c r="C17" s="155" t="s">
        <v>6</v>
      </c>
      <c r="D17" s="153" t="s">
        <v>14</v>
      </c>
      <c r="E17" s="144" t="s">
        <v>15</v>
      </c>
      <c r="F17" s="145"/>
      <c r="G17" s="153" t="s">
        <v>16</v>
      </c>
      <c r="H17" s="153" t="s">
        <v>17</v>
      </c>
      <c r="I17" s="153" t="s">
        <v>18</v>
      </c>
    </row>
    <row r="18" spans="1:9" ht="12.75">
      <c r="A18" s="154"/>
      <c r="B18" s="154"/>
      <c r="C18" s="154"/>
      <c r="D18" s="154"/>
      <c r="E18" s="148"/>
      <c r="F18" s="149"/>
      <c r="G18" s="154"/>
      <c r="H18" s="154"/>
      <c r="I18" s="154"/>
    </row>
    <row r="19" spans="1:9" ht="12.75" customHeight="1">
      <c r="A19" s="158"/>
      <c r="B19" s="164">
        <f>'пр.хода'!R22</f>
        <v>0</v>
      </c>
      <c r="C19" s="165" t="e">
        <f>VLOOKUP(B19,'пр.взв.'!B7:F16,2,FALSE)</f>
        <v>#N/A</v>
      </c>
      <c r="D19" s="165" t="e">
        <f>VLOOKUP(B19,'пр.взв.'!B7:G16,3,FALSE)</f>
        <v>#N/A</v>
      </c>
      <c r="E19" s="142" t="e">
        <f>VLOOKUP(B19,'пр.взв.'!B1:F28,4,FALSE)</f>
        <v>#N/A</v>
      </c>
      <c r="F19" s="150" t="e">
        <f>VLOOKUP(B19,'пр.взв.'!B7:H16,5,FALSE)</f>
        <v>#N/A</v>
      </c>
      <c r="G19" s="163"/>
      <c r="H19" s="157"/>
      <c r="I19" s="153"/>
    </row>
    <row r="20" spans="1:9" ht="12.75">
      <c r="A20" s="158"/>
      <c r="B20" s="153"/>
      <c r="C20" s="165"/>
      <c r="D20" s="165"/>
      <c r="E20" s="141"/>
      <c r="F20" s="151"/>
      <c r="G20" s="163"/>
      <c r="H20" s="157"/>
      <c r="I20" s="153"/>
    </row>
    <row r="21" spans="1:9" ht="12.75" customHeight="1">
      <c r="A21" s="162"/>
      <c r="B21" s="159">
        <f>'пр.хода'!S27</f>
        <v>0</v>
      </c>
      <c r="C21" s="165" t="e">
        <f>VLOOKUP(B21,'пр.взв.'!B7:F18,2,FALSE)</f>
        <v>#N/A</v>
      </c>
      <c r="D21" s="165" t="e">
        <f>VLOOKUP(B21,'пр.взв.'!B7:G18,3,FALSE)</f>
        <v>#N/A</v>
      </c>
      <c r="E21" s="142" t="e">
        <f>VLOOKUP(B21,'пр.взв.'!B2:F30,4,FALSE)</f>
        <v>#N/A</v>
      </c>
      <c r="F21" s="150" t="e">
        <f>VLOOKUP(B21,'пр.взв.'!B7:H18,5,FALSE)</f>
        <v>#N/A</v>
      </c>
      <c r="G21" s="163"/>
      <c r="H21" s="153"/>
      <c r="I21" s="153"/>
    </row>
    <row r="22" spans="1:9" ht="12.75">
      <c r="A22" s="162"/>
      <c r="B22" s="153"/>
      <c r="C22" s="165"/>
      <c r="D22" s="165"/>
      <c r="E22" s="143"/>
      <c r="F22" s="152"/>
      <c r="G22" s="163"/>
      <c r="H22" s="153"/>
      <c r="I22" s="153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 св 80  кг</v>
      </c>
    </row>
    <row r="30" spans="1:9" ht="12.75">
      <c r="A30" s="153" t="s">
        <v>13</v>
      </c>
      <c r="B30" s="153" t="s">
        <v>5</v>
      </c>
      <c r="C30" s="155" t="s">
        <v>6</v>
      </c>
      <c r="D30" s="153" t="s">
        <v>14</v>
      </c>
      <c r="E30" s="144" t="s">
        <v>15</v>
      </c>
      <c r="F30" s="145"/>
      <c r="G30" s="153" t="s">
        <v>16</v>
      </c>
      <c r="H30" s="153" t="s">
        <v>17</v>
      </c>
      <c r="I30" s="153" t="s">
        <v>18</v>
      </c>
    </row>
    <row r="31" spans="1:9" ht="12.75">
      <c r="A31" s="154"/>
      <c r="B31" s="154"/>
      <c r="C31" s="154"/>
      <c r="D31" s="154"/>
      <c r="E31" s="146"/>
      <c r="F31" s="147"/>
      <c r="G31" s="154"/>
      <c r="H31" s="154"/>
      <c r="I31" s="154"/>
    </row>
    <row r="32" spans="1:9" ht="12.75" customHeight="1">
      <c r="A32" s="158"/>
      <c r="B32" s="164">
        <f>'пр.хода'!G11</f>
        <v>5</v>
      </c>
      <c r="C32" s="165" t="str">
        <f>VLOOKUP(B32,'пр.взв.'!B7:F29,2,FALSE)</f>
        <v>ХАРИТОНОВА Ирина Анатольевна</v>
      </c>
      <c r="D32" s="165" t="str">
        <f>VLOOKUP(B32,'пр.взв.'!B7:G29,3,FALSE)</f>
        <v>20.11.95,МС</v>
      </c>
      <c r="E32" s="142" t="str">
        <f>VLOOKUP(B32,'пр.взв.'!B2:F41,4,FALSE)</f>
        <v>ЦФО</v>
      </c>
      <c r="F32" s="150" t="str">
        <f>VLOOKUP(B32,'пр.взв.'!B7:H29,5,FALSE)</f>
        <v>ЛКИфил.БУКЭП</v>
      </c>
      <c r="G32" s="163"/>
      <c r="H32" s="157"/>
      <c r="I32" s="153"/>
    </row>
    <row r="33" spans="1:9" ht="12.75">
      <c r="A33" s="158"/>
      <c r="B33" s="153"/>
      <c r="C33" s="165"/>
      <c r="D33" s="165"/>
      <c r="E33" s="141"/>
      <c r="F33" s="151"/>
      <c r="G33" s="163"/>
      <c r="H33" s="157"/>
      <c r="I33" s="153"/>
    </row>
    <row r="34" spans="1:9" ht="12.75" customHeight="1">
      <c r="A34" s="162"/>
      <c r="B34" s="164">
        <f>'пр.хода'!O11</f>
        <v>4</v>
      </c>
      <c r="C34" s="165" t="str">
        <f>VLOOKUP(B34,'пр.взв.'!B7:F31,2,FALSE)</f>
        <v>САВЕЛЬЕВА Елизавета Валерьевна</v>
      </c>
      <c r="D34" s="165" t="str">
        <f>VLOOKUP(B34,'пр.взв.'!B7:G31,3,FALSE)</f>
        <v>24.04.96,КМС</v>
      </c>
      <c r="E34" s="142" t="str">
        <f>VLOOKUP(B34,'пр.взв.'!B3:F43,4,FALSE)</f>
        <v>ПФО</v>
      </c>
      <c r="F34" s="150" t="str">
        <f>VLOOKUP(B34,'пр.взв.'!B7:H31,5,FALSE)</f>
        <v>ОГАУ,Оренбургская обл</v>
      </c>
      <c r="G34" s="163"/>
      <c r="H34" s="153"/>
      <c r="I34" s="153"/>
    </row>
    <row r="35" spans="1:9" ht="12.75">
      <c r="A35" s="162"/>
      <c r="B35" s="153"/>
      <c r="C35" s="165"/>
      <c r="D35" s="165"/>
      <c r="E35" s="143"/>
      <c r="F35" s="152"/>
      <c r="G35" s="163"/>
      <c r="H35" s="153"/>
      <c r="I35" s="153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9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7"/>
  <sheetViews>
    <sheetView zoomScalePageLayoutView="0" workbookViewId="0" topLeftCell="A1">
      <selection activeCell="F9" sqref="F9:F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2" t="s">
        <v>24</v>
      </c>
      <c r="B1" s="103"/>
      <c r="C1" s="103"/>
      <c r="D1" s="103"/>
      <c r="E1" s="103"/>
      <c r="F1" s="103"/>
      <c r="G1" s="103"/>
      <c r="H1" s="103"/>
    </row>
    <row r="2" spans="1:8" ht="33.75" customHeight="1" thickBot="1">
      <c r="A2" s="166" t="str">
        <f>'пр.хода'!C3</f>
        <v>Чемпионат Российского студенческого спортивного союза по самбо</v>
      </c>
      <c r="B2" s="178"/>
      <c r="C2" s="178"/>
      <c r="D2" s="178"/>
      <c r="E2" s="178"/>
      <c r="F2" s="178"/>
      <c r="G2" s="178"/>
      <c r="H2" s="179"/>
    </row>
    <row r="3" spans="1:12" ht="17.25" customHeight="1">
      <c r="A3" s="119" t="str">
        <f>HYPERLINK('[1]реквизиты'!$A$3)</f>
        <v>дата и место проведения</v>
      </c>
      <c r="B3" s="119"/>
      <c r="C3" s="119"/>
      <c r="D3" s="119"/>
      <c r="E3" s="119"/>
      <c r="F3" s="119"/>
      <c r="G3" s="119"/>
      <c r="H3" s="119"/>
      <c r="I3" s="13"/>
      <c r="J3" s="13"/>
      <c r="K3" s="13"/>
      <c r="L3" s="14"/>
    </row>
    <row r="4" spans="4:11" ht="19.5" customHeight="1">
      <c r="D4" s="177" t="s">
        <v>73</v>
      </c>
      <c r="E4" s="177"/>
      <c r="F4" s="177"/>
      <c r="I4" s="15"/>
      <c r="J4" s="15"/>
      <c r="K4" s="15"/>
    </row>
    <row r="5" spans="1:8" ht="12.75" customHeight="1">
      <c r="A5" s="154" t="s">
        <v>4</v>
      </c>
      <c r="B5" s="183" t="s">
        <v>5</v>
      </c>
      <c r="C5" s="154" t="s">
        <v>6</v>
      </c>
      <c r="D5" s="154" t="s">
        <v>7</v>
      </c>
      <c r="E5" s="168" t="s">
        <v>8</v>
      </c>
      <c r="F5" s="134"/>
      <c r="G5" s="154" t="s">
        <v>10</v>
      </c>
      <c r="H5" s="154" t="s">
        <v>9</v>
      </c>
    </row>
    <row r="6" spans="1:8" ht="12.75">
      <c r="A6" s="155"/>
      <c r="B6" s="184"/>
      <c r="C6" s="155"/>
      <c r="D6" s="155"/>
      <c r="E6" s="169"/>
      <c r="F6" s="135"/>
      <c r="G6" s="155"/>
      <c r="H6" s="155"/>
    </row>
    <row r="7" spans="1:8" ht="12.75" customHeight="1">
      <c r="A7" s="153"/>
      <c r="B7" s="185">
        <v>1</v>
      </c>
      <c r="C7" s="175" t="s">
        <v>51</v>
      </c>
      <c r="D7" s="176" t="s">
        <v>52</v>
      </c>
      <c r="E7" s="170" t="s">
        <v>53</v>
      </c>
      <c r="F7" s="172" t="s">
        <v>54</v>
      </c>
      <c r="G7" s="176"/>
      <c r="H7" s="175" t="s">
        <v>55</v>
      </c>
    </row>
    <row r="8" spans="1:8" ht="12.75">
      <c r="A8" s="153"/>
      <c r="B8" s="185"/>
      <c r="C8" s="175"/>
      <c r="D8" s="176"/>
      <c r="E8" s="171"/>
      <c r="F8" s="172"/>
      <c r="G8" s="176"/>
      <c r="H8" s="175"/>
    </row>
    <row r="9" spans="1:8" ht="12.75" customHeight="1">
      <c r="A9" s="153"/>
      <c r="B9" s="180">
        <v>2</v>
      </c>
      <c r="C9" s="173" t="s">
        <v>56</v>
      </c>
      <c r="D9" s="182" t="s">
        <v>57</v>
      </c>
      <c r="E9" s="170" t="s">
        <v>53</v>
      </c>
      <c r="F9" s="172" t="s">
        <v>54</v>
      </c>
      <c r="G9" s="181"/>
      <c r="H9" s="173" t="s">
        <v>55</v>
      </c>
    </row>
    <row r="10" spans="1:8" ht="12.75" customHeight="1">
      <c r="A10" s="153"/>
      <c r="B10" s="180"/>
      <c r="C10" s="173"/>
      <c r="D10" s="174"/>
      <c r="E10" s="171"/>
      <c r="F10" s="172"/>
      <c r="G10" s="181"/>
      <c r="H10" s="174"/>
    </row>
    <row r="11" spans="1:8" ht="12.75" customHeight="1">
      <c r="A11" s="153"/>
      <c r="B11" s="180">
        <v>3</v>
      </c>
      <c r="C11" s="173" t="s">
        <v>58</v>
      </c>
      <c r="D11" s="176" t="s">
        <v>59</v>
      </c>
      <c r="E11" s="170" t="s">
        <v>60</v>
      </c>
      <c r="F11" s="172" t="s">
        <v>61</v>
      </c>
      <c r="G11" s="181"/>
      <c r="H11" s="173" t="s">
        <v>62</v>
      </c>
    </row>
    <row r="12" spans="1:8" ht="15" customHeight="1">
      <c r="A12" s="153"/>
      <c r="B12" s="180"/>
      <c r="C12" s="173"/>
      <c r="D12" s="176"/>
      <c r="E12" s="171"/>
      <c r="F12" s="172"/>
      <c r="G12" s="181"/>
      <c r="H12" s="174"/>
    </row>
    <row r="13" spans="1:8" ht="12.75" customHeight="1">
      <c r="A13" s="153"/>
      <c r="B13" s="180">
        <v>4</v>
      </c>
      <c r="C13" s="173" t="s">
        <v>63</v>
      </c>
      <c r="D13" s="182" t="s">
        <v>64</v>
      </c>
      <c r="E13" s="170" t="s">
        <v>65</v>
      </c>
      <c r="F13" s="172" t="s">
        <v>66</v>
      </c>
      <c r="G13" s="181"/>
      <c r="H13" s="173" t="s">
        <v>67</v>
      </c>
    </row>
    <row r="14" spans="1:8" ht="15" customHeight="1">
      <c r="A14" s="153"/>
      <c r="B14" s="180"/>
      <c r="C14" s="173"/>
      <c r="D14" s="174"/>
      <c r="E14" s="171"/>
      <c r="F14" s="172"/>
      <c r="G14" s="181"/>
      <c r="H14" s="174"/>
    </row>
    <row r="15" spans="1:8" ht="15" customHeight="1">
      <c r="A15" s="153"/>
      <c r="B15" s="180">
        <v>5</v>
      </c>
      <c r="C15" s="173" t="s">
        <v>68</v>
      </c>
      <c r="D15" s="182" t="s">
        <v>69</v>
      </c>
      <c r="E15" s="170" t="s">
        <v>60</v>
      </c>
      <c r="F15" s="172" t="s">
        <v>70</v>
      </c>
      <c r="G15" s="181"/>
      <c r="H15" s="173" t="s">
        <v>71</v>
      </c>
    </row>
    <row r="16" spans="1:8" ht="15.75" customHeight="1">
      <c r="A16" s="153"/>
      <c r="B16" s="180"/>
      <c r="C16" s="173"/>
      <c r="D16" s="174"/>
      <c r="E16" s="171"/>
      <c r="F16" s="172"/>
      <c r="G16" s="181"/>
      <c r="H16" s="174"/>
    </row>
    <row r="18" ht="15" customHeight="1"/>
    <row r="19" spans="6:7" ht="12.75">
      <c r="F19" s="8"/>
      <c r="G19" s="8"/>
    </row>
    <row r="20" spans="1:6" ht="24" customHeight="1">
      <c r="A20" s="16" t="e">
        <f>HYPERLINK('[1]реквизиты'!$A$20)</f>
        <v>#REF!</v>
      </c>
      <c r="B20" s="11"/>
      <c r="C20" s="11"/>
      <c r="D20" s="11"/>
      <c r="E20" s="11"/>
      <c r="F20" s="17" t="e">
        <f>HYPERLINK('[1]реквизиты'!$G$20)</f>
        <v>#REF!</v>
      </c>
    </row>
    <row r="21" spans="1:6" ht="19.5" customHeight="1">
      <c r="A21" s="11"/>
      <c r="B21" s="11"/>
      <c r="C21" s="11"/>
      <c r="D21" s="11"/>
      <c r="E21" s="11"/>
      <c r="F21" s="19" t="e">
        <f>HYPERLINK('[1]реквизиты'!$G$21)</f>
        <v>#REF!</v>
      </c>
    </row>
    <row r="22" spans="1:6" ht="26.25" customHeight="1">
      <c r="A22" s="17" t="e">
        <f>HYPERLINK('[1]реквизиты'!$A$22)</f>
        <v>#REF!</v>
      </c>
      <c r="B22" s="11"/>
      <c r="C22" s="11"/>
      <c r="D22" s="11"/>
      <c r="E22" s="11"/>
      <c r="F22" s="17" t="e">
        <f>HYPERLINK('[1]реквизиты'!$G$22)</f>
        <v>#REF!</v>
      </c>
    </row>
    <row r="23" spans="1:6" ht="17.25" customHeight="1">
      <c r="A23" s="10"/>
      <c r="B23" s="10"/>
      <c r="C23" s="11"/>
      <c r="D23" s="11"/>
      <c r="E23" s="11"/>
      <c r="F23" s="19" t="e">
        <f>HYPERLINK('[1]реквизиты'!$G$23)</f>
        <v>#REF!</v>
      </c>
    </row>
    <row r="24" spans="6:7" ht="24.75" customHeight="1">
      <c r="F24" s="5"/>
      <c r="G24" s="8"/>
    </row>
    <row r="25" spans="6:7" ht="12.75">
      <c r="F25" s="8"/>
      <c r="G25" s="8"/>
    </row>
    <row r="26" spans="6:7" ht="15" customHeight="1">
      <c r="F26" s="9"/>
      <c r="G26" s="9"/>
    </row>
    <row r="27" spans="6:7" ht="15.75" customHeight="1">
      <c r="F27" s="9"/>
      <c r="G27" s="9"/>
    </row>
    <row r="28" ht="15" customHeight="1"/>
    <row r="30" ht="15" customHeight="1"/>
    <row r="32" ht="15" customHeight="1"/>
    <row r="34" ht="15" customHeight="1"/>
    <row r="35" ht="15.75" customHeight="1"/>
  </sheetData>
  <sheetProtection/>
  <mergeCells count="51">
    <mergeCell ref="B7:B8"/>
    <mergeCell ref="C7:C8"/>
    <mergeCell ref="G11:G12"/>
    <mergeCell ref="E11:E12"/>
    <mergeCell ref="G9:G10"/>
    <mergeCell ref="C9:C10"/>
    <mergeCell ref="F7:F8"/>
    <mergeCell ref="A5:A6"/>
    <mergeCell ref="B5:B6"/>
    <mergeCell ref="C5:C6"/>
    <mergeCell ref="D5:D6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A1:H1"/>
    <mergeCell ref="D4:F4"/>
    <mergeCell ref="H11:H12"/>
    <mergeCell ref="H13:H14"/>
    <mergeCell ref="A2:H2"/>
    <mergeCell ref="H5:H6"/>
    <mergeCell ref="A3:H3"/>
    <mergeCell ref="A9:A10"/>
    <mergeCell ref="B9:B10"/>
    <mergeCell ref="H15:H16"/>
    <mergeCell ref="H7:H8"/>
    <mergeCell ref="E7:E8"/>
    <mergeCell ref="E9:E10"/>
    <mergeCell ref="H9:H10"/>
    <mergeCell ref="G7:G8"/>
    <mergeCell ref="E5:F6"/>
    <mergeCell ref="E13:E14"/>
    <mergeCell ref="E15:E16"/>
    <mergeCell ref="F13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H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86" t="s">
        <v>41</v>
      </c>
      <c r="C1" s="186"/>
      <c r="D1" s="186"/>
      <c r="E1" s="186"/>
      <c r="F1" s="186"/>
      <c r="G1" s="186"/>
      <c r="H1" s="186"/>
      <c r="I1" s="186"/>
      <c r="K1" s="186" t="s">
        <v>41</v>
      </c>
      <c r="L1" s="186"/>
      <c r="M1" s="186"/>
      <c r="N1" s="186"/>
      <c r="O1" s="186"/>
      <c r="P1" s="186"/>
      <c r="Q1" s="186"/>
      <c r="R1" s="186"/>
    </row>
    <row r="2" spans="2:18" ht="15.75" customHeight="1">
      <c r="B2" s="187" t="str">
        <f>'пр.взв.'!D4</f>
        <v>в.к.  св 80  кг</v>
      </c>
      <c r="C2" s="188"/>
      <c r="D2" s="188"/>
      <c r="E2" s="188"/>
      <c r="F2" s="188"/>
      <c r="G2" s="188"/>
      <c r="H2" s="188"/>
      <c r="I2" s="188"/>
      <c r="K2" s="187" t="str">
        <f>'пр.взв.'!D4</f>
        <v>в.к.  св 80  кг</v>
      </c>
      <c r="L2" s="188"/>
      <c r="M2" s="188"/>
      <c r="N2" s="188"/>
      <c r="O2" s="188"/>
      <c r="P2" s="188"/>
      <c r="Q2" s="188"/>
      <c r="R2" s="188"/>
    </row>
    <row r="3" spans="2:18" ht="16.5" thickBot="1">
      <c r="B3" s="78" t="s">
        <v>37</v>
      </c>
      <c r="C3" s="80" t="s">
        <v>42</v>
      </c>
      <c r="D3" s="79" t="s">
        <v>40</v>
      </c>
      <c r="E3" s="80"/>
      <c r="F3" s="78"/>
      <c r="G3" s="80"/>
      <c r="H3" s="80"/>
      <c r="I3" s="80"/>
      <c r="K3" s="78" t="s">
        <v>1</v>
      </c>
      <c r="L3" s="80" t="s">
        <v>42</v>
      </c>
      <c r="M3" s="79" t="s">
        <v>40</v>
      </c>
      <c r="N3" s="80"/>
      <c r="O3" s="78"/>
      <c r="P3" s="80"/>
      <c r="Q3" s="80"/>
      <c r="R3" s="80"/>
    </row>
    <row r="4" spans="1:18" ht="12.75" customHeight="1">
      <c r="A4" s="195" t="s">
        <v>48</v>
      </c>
      <c r="B4" s="197" t="s">
        <v>5</v>
      </c>
      <c r="C4" s="189" t="s">
        <v>6</v>
      </c>
      <c r="D4" s="189" t="s">
        <v>14</v>
      </c>
      <c r="E4" s="189" t="s">
        <v>15</v>
      </c>
      <c r="F4" s="189" t="s">
        <v>16</v>
      </c>
      <c r="G4" s="191" t="s">
        <v>43</v>
      </c>
      <c r="H4" s="193" t="s">
        <v>44</v>
      </c>
      <c r="I4" s="199" t="s">
        <v>18</v>
      </c>
      <c r="J4" s="195" t="s">
        <v>48</v>
      </c>
      <c r="K4" s="197" t="s">
        <v>5</v>
      </c>
      <c r="L4" s="189" t="s">
        <v>6</v>
      </c>
      <c r="M4" s="189" t="s">
        <v>14</v>
      </c>
      <c r="N4" s="189" t="s">
        <v>15</v>
      </c>
      <c r="O4" s="189" t="s">
        <v>16</v>
      </c>
      <c r="P4" s="191" t="s">
        <v>43</v>
      </c>
      <c r="Q4" s="193" t="s">
        <v>44</v>
      </c>
      <c r="R4" s="199" t="s">
        <v>18</v>
      </c>
    </row>
    <row r="5" spans="1:18" ht="13.5" customHeight="1" thickBot="1">
      <c r="A5" s="196"/>
      <c r="B5" s="198" t="s">
        <v>38</v>
      </c>
      <c r="C5" s="190"/>
      <c r="D5" s="190"/>
      <c r="E5" s="190"/>
      <c r="F5" s="190"/>
      <c r="G5" s="192"/>
      <c r="H5" s="194"/>
      <c r="I5" s="200" t="s">
        <v>39</v>
      </c>
      <c r="J5" s="196"/>
      <c r="K5" s="198" t="s">
        <v>38</v>
      </c>
      <c r="L5" s="190"/>
      <c r="M5" s="190"/>
      <c r="N5" s="190"/>
      <c r="O5" s="190"/>
      <c r="P5" s="192"/>
      <c r="Q5" s="194"/>
      <c r="R5" s="200" t="s">
        <v>39</v>
      </c>
    </row>
    <row r="6" spans="1:18" ht="12.75">
      <c r="A6" s="201">
        <v>1</v>
      </c>
      <c r="B6" s="204">
        <v>1</v>
      </c>
      <c r="C6" s="206" t="str">
        <f>VLOOKUP(B6,'пр.взв.'!B7:F64,2,FALSE)</f>
        <v>ВОРШЕВА Александра Владимировна </v>
      </c>
      <c r="D6" s="208" t="str">
        <f>VLOOKUP(B6,'пр.взв.'!B7:G120,3,FALSE)</f>
        <v>15.12.96,1р</v>
      </c>
      <c r="E6" s="208" t="str">
        <f>VLOOKUP(B6,'пр.взв.'!B7:H120,4,FALSE)</f>
        <v>М</v>
      </c>
      <c r="F6" s="209"/>
      <c r="G6" s="210"/>
      <c r="H6" s="211"/>
      <c r="I6" s="212"/>
      <c r="J6" s="213">
        <v>5</v>
      </c>
      <c r="K6" s="204">
        <v>2</v>
      </c>
      <c r="L6" s="216" t="str">
        <f>VLOOKUP(K6,'пр.взв.'!B7:F64,2,FALSE)</f>
        <v>Кекеева Цагана Сергеевна</v>
      </c>
      <c r="M6" s="221" t="str">
        <f>VLOOKUP(K6,'пр.взв.'!B7:G120,3,FALSE)</f>
        <v>02.12.97,1</v>
      </c>
      <c r="N6" s="221" t="str">
        <f>VLOOKUP(K6,'пр.взв.'!B7:H120,4,FALSE)</f>
        <v>М</v>
      </c>
      <c r="O6" s="209"/>
      <c r="P6" s="210"/>
      <c r="Q6" s="211"/>
      <c r="R6" s="212"/>
    </row>
    <row r="7" spans="1:18" ht="12.75">
      <c r="A7" s="202"/>
      <c r="B7" s="205"/>
      <c r="C7" s="207"/>
      <c r="D7" s="163"/>
      <c r="E7" s="163"/>
      <c r="F7" s="163"/>
      <c r="G7" s="163"/>
      <c r="H7" s="157"/>
      <c r="I7" s="153"/>
      <c r="J7" s="214"/>
      <c r="K7" s="205"/>
      <c r="L7" s="217"/>
      <c r="M7" s="222"/>
      <c r="N7" s="222"/>
      <c r="O7" s="163"/>
      <c r="P7" s="163"/>
      <c r="Q7" s="157"/>
      <c r="R7" s="153"/>
    </row>
    <row r="8" spans="1:18" ht="12.75">
      <c r="A8" s="202"/>
      <c r="B8" s="205">
        <v>5</v>
      </c>
      <c r="C8" s="223" t="str">
        <f>VLOOKUP(B8,'пр.взв.'!B7:F64,2,FALSE)</f>
        <v>ХАРИТОНОВА Ирина Анатольевна</v>
      </c>
      <c r="D8" s="225" t="str">
        <f>VLOOKUP(B8,'пр.взв.'!B7:G122,3,FALSE)</f>
        <v>20.11.95,МС</v>
      </c>
      <c r="E8" s="225" t="str">
        <f>VLOOKUP(B8,'пр.взв.'!B7:H122,4,FALSE)</f>
        <v>ЦФО</v>
      </c>
      <c r="F8" s="227"/>
      <c r="G8" s="227"/>
      <c r="H8" s="154"/>
      <c r="I8" s="154"/>
      <c r="J8" s="214"/>
      <c r="K8" s="205">
        <v>6</v>
      </c>
      <c r="L8" s="219" t="e">
        <f>VLOOKUP(K8,'пр.взв.'!B7:F64,2,FALSE)</f>
        <v>#N/A</v>
      </c>
      <c r="M8" s="229" t="e">
        <f>VLOOKUP(K8,'пр.взв.'!B7:G122,3,FALSE)</f>
        <v>#N/A</v>
      </c>
      <c r="N8" s="229" t="e">
        <f>VLOOKUP(K8,'пр.взв.'!B7:H122,4,FALSE)</f>
        <v>#N/A</v>
      </c>
      <c r="O8" s="227"/>
      <c r="P8" s="227"/>
      <c r="Q8" s="154"/>
      <c r="R8" s="154"/>
    </row>
    <row r="9" spans="1:18" ht="13.5" thickBot="1">
      <c r="A9" s="203"/>
      <c r="B9" s="218"/>
      <c r="C9" s="224"/>
      <c r="D9" s="226"/>
      <c r="E9" s="226"/>
      <c r="F9" s="228"/>
      <c r="G9" s="228"/>
      <c r="H9" s="113"/>
      <c r="I9" s="113"/>
      <c r="J9" s="215"/>
      <c r="K9" s="218"/>
      <c r="L9" s="220"/>
      <c r="M9" s="230"/>
      <c r="N9" s="230"/>
      <c r="O9" s="228"/>
      <c r="P9" s="228"/>
      <c r="Q9" s="113"/>
      <c r="R9" s="113"/>
    </row>
    <row r="10" spans="1:18" ht="12.75">
      <c r="A10" s="201">
        <v>2</v>
      </c>
      <c r="B10" s="204">
        <v>3</v>
      </c>
      <c r="C10" s="206" t="str">
        <f>VLOOKUP(B10,'пр.взв.'!B7:F64,2,FALSE)</f>
        <v>ЛУКАШОВА Надежда Михайловна</v>
      </c>
      <c r="D10" s="222" t="str">
        <f>VLOOKUP(B10,'пр.взв.'!B7:G124,3,FALSE)</f>
        <v>06.04.97,КМС</v>
      </c>
      <c r="E10" s="222" t="str">
        <f>VLOOKUP(B10,'пр.взв.'!B7:H124,4,FALSE)</f>
        <v>ЦФО</v>
      </c>
      <c r="F10" s="209"/>
      <c r="G10" s="210"/>
      <c r="H10" s="211"/>
      <c r="I10" s="208"/>
      <c r="J10" s="213">
        <v>6</v>
      </c>
      <c r="K10" s="204">
        <v>4</v>
      </c>
      <c r="L10" s="216" t="str">
        <f>VLOOKUP(K10,'пр.взв.'!B7:F64,2,FALSE)</f>
        <v>САВЕЛЬЕВА Елизавета Валерьевна</v>
      </c>
      <c r="M10" s="221" t="str">
        <f>VLOOKUP(K10,'пр.взв.'!B7:G124,3,FALSE)</f>
        <v>24.04.96,КМС</v>
      </c>
      <c r="N10" s="221" t="str">
        <f>VLOOKUP(K10,'пр.взв.'!B7:H124,4,FALSE)</f>
        <v>ПФО</v>
      </c>
      <c r="O10" s="209"/>
      <c r="P10" s="210"/>
      <c r="Q10" s="211"/>
      <c r="R10" s="208"/>
    </row>
    <row r="11" spans="1:18" ht="12.75">
      <c r="A11" s="202"/>
      <c r="B11" s="205"/>
      <c r="C11" s="207"/>
      <c r="D11" s="163"/>
      <c r="E11" s="163"/>
      <c r="F11" s="163"/>
      <c r="G11" s="163"/>
      <c r="H11" s="157"/>
      <c r="I11" s="153"/>
      <c r="J11" s="214"/>
      <c r="K11" s="205"/>
      <c r="L11" s="217"/>
      <c r="M11" s="222"/>
      <c r="N11" s="222"/>
      <c r="O11" s="163"/>
      <c r="P11" s="163"/>
      <c r="Q11" s="157"/>
      <c r="R11" s="153"/>
    </row>
    <row r="12" spans="1:18" ht="12.75">
      <c r="A12" s="202"/>
      <c r="B12" s="338">
        <v>7</v>
      </c>
      <c r="C12" s="339" t="e">
        <f>VLOOKUP(B12,'пр.взв.'!B7:F64,2,FALSE)</f>
        <v>#N/A</v>
      </c>
      <c r="D12" s="340" t="e">
        <f>VLOOKUP(B12,'пр.взв.'!B7:G126,3,FALSE)</f>
        <v>#N/A</v>
      </c>
      <c r="E12" s="341" t="e">
        <f>VLOOKUP(B12,'пр.взв.'!B2:H126,4,FALSE)</f>
        <v>#N/A</v>
      </c>
      <c r="F12" s="342"/>
      <c r="G12" s="342"/>
      <c r="H12" s="343"/>
      <c r="I12" s="343"/>
      <c r="J12" s="214"/>
      <c r="K12" s="205">
        <v>8</v>
      </c>
      <c r="L12" s="219" t="e">
        <f>VLOOKUP(K12,'пр.взв.'!B7:F64,2,FALSE)</f>
        <v>#N/A</v>
      </c>
      <c r="M12" s="229" t="e">
        <f>VLOOKUP(K12,'пр.взв.'!B7:G126,3,FALSE)</f>
        <v>#N/A</v>
      </c>
      <c r="N12" s="229" t="e">
        <f>VLOOKUP(K12,'пр.взв.'!B7:H126,4,FALSE)</f>
        <v>#N/A</v>
      </c>
      <c r="O12" s="227"/>
      <c r="P12" s="227"/>
      <c r="Q12" s="154"/>
      <c r="R12" s="154"/>
    </row>
    <row r="13" spans="1:18" ht="12.75">
      <c r="A13" s="231"/>
      <c r="B13" s="338"/>
      <c r="C13" s="344"/>
      <c r="D13" s="345"/>
      <c r="E13" s="345"/>
      <c r="F13" s="346"/>
      <c r="G13" s="346"/>
      <c r="H13" s="347"/>
      <c r="I13" s="347"/>
      <c r="J13" s="232"/>
      <c r="K13" s="205"/>
      <c r="L13" s="217"/>
      <c r="M13" s="222"/>
      <c r="N13" s="222"/>
      <c r="O13" s="233"/>
      <c r="P13" s="233"/>
      <c r="Q13" s="155"/>
      <c r="R13" s="155"/>
    </row>
    <row r="15" spans="2:18" ht="16.5" thickBot="1">
      <c r="B15" s="78" t="s">
        <v>37</v>
      </c>
      <c r="C15" s="82" t="s">
        <v>45</v>
      </c>
      <c r="D15" s="82"/>
      <c r="E15" s="82"/>
      <c r="F15" s="83" t="str">
        <f>'пр.взв.'!D4</f>
        <v>в.к.  св 80  кг</v>
      </c>
      <c r="G15" s="82"/>
      <c r="H15" s="82"/>
      <c r="I15" s="82"/>
      <c r="J15" s="81"/>
      <c r="K15" s="78" t="s">
        <v>1</v>
      </c>
      <c r="L15" s="82" t="s">
        <v>45</v>
      </c>
      <c r="M15" s="82"/>
      <c r="N15" s="82"/>
      <c r="O15" s="83" t="str">
        <f>'пр.взв.'!D4</f>
        <v>в.к.  св 80  кг</v>
      </c>
      <c r="P15" s="82"/>
      <c r="Q15" s="82"/>
      <c r="R15" s="82"/>
    </row>
    <row r="16" spans="1:18" ht="12.75" customHeight="1">
      <c r="A16" s="195" t="s">
        <v>48</v>
      </c>
      <c r="B16" s="197" t="s">
        <v>5</v>
      </c>
      <c r="C16" s="189" t="s">
        <v>6</v>
      </c>
      <c r="D16" s="189" t="s">
        <v>14</v>
      </c>
      <c r="E16" s="189" t="s">
        <v>15</v>
      </c>
      <c r="F16" s="189" t="s">
        <v>16</v>
      </c>
      <c r="G16" s="191" t="s">
        <v>43</v>
      </c>
      <c r="H16" s="193" t="s">
        <v>44</v>
      </c>
      <c r="I16" s="199" t="s">
        <v>18</v>
      </c>
      <c r="J16" s="195" t="s">
        <v>48</v>
      </c>
      <c r="K16" s="197" t="s">
        <v>5</v>
      </c>
      <c r="L16" s="189" t="s">
        <v>6</v>
      </c>
      <c r="M16" s="189" t="s">
        <v>14</v>
      </c>
      <c r="N16" s="189" t="s">
        <v>15</v>
      </c>
      <c r="O16" s="189" t="s">
        <v>16</v>
      </c>
      <c r="P16" s="191" t="s">
        <v>43</v>
      </c>
      <c r="Q16" s="193" t="s">
        <v>44</v>
      </c>
      <c r="R16" s="199" t="s">
        <v>18</v>
      </c>
    </row>
    <row r="17" spans="1:18" ht="13.5" customHeight="1" thickBot="1">
      <c r="A17" s="196"/>
      <c r="B17" s="198" t="s">
        <v>38</v>
      </c>
      <c r="C17" s="190"/>
      <c r="D17" s="190"/>
      <c r="E17" s="190"/>
      <c r="F17" s="190"/>
      <c r="G17" s="192"/>
      <c r="H17" s="194"/>
      <c r="I17" s="200" t="s">
        <v>39</v>
      </c>
      <c r="J17" s="196"/>
      <c r="K17" s="198" t="s">
        <v>38</v>
      </c>
      <c r="L17" s="190"/>
      <c r="M17" s="190"/>
      <c r="N17" s="190"/>
      <c r="O17" s="190"/>
      <c r="P17" s="192"/>
      <c r="Q17" s="194"/>
      <c r="R17" s="200" t="s">
        <v>39</v>
      </c>
    </row>
    <row r="18" spans="1:18" ht="12.75">
      <c r="A18" s="234">
        <v>1</v>
      </c>
      <c r="B18" s="237">
        <f>'пр.хода'!E9</f>
        <v>5</v>
      </c>
      <c r="C18" s="206" t="str">
        <f>VLOOKUP(B18,'пр.взв.'!B1:F76,2,FALSE)</f>
        <v>ХАРИТОНОВА Ирина Анатольевна</v>
      </c>
      <c r="D18" s="208" t="str">
        <f>VLOOKUP(B18,'пр.взв.'!B1:G132,3,FALSE)</f>
        <v>20.11.95,МС</v>
      </c>
      <c r="E18" s="208" t="str">
        <f>VLOOKUP(B18,'пр.взв.'!B1:H132,4,FALSE)</f>
        <v>ЦФО</v>
      </c>
      <c r="F18" s="233"/>
      <c r="G18" s="239"/>
      <c r="H18" s="240"/>
      <c r="I18" s="155"/>
      <c r="J18" s="234">
        <v>2</v>
      </c>
      <c r="K18" s="237">
        <f>'пр.хода'!Q9</f>
        <v>2</v>
      </c>
      <c r="L18" s="216" t="str">
        <f>VLOOKUP(K18,'пр.взв.'!B1:F72,2,FALSE)</f>
        <v>Кекеева Цагана Сергеевна</v>
      </c>
      <c r="M18" s="221" t="str">
        <f>VLOOKUP(K18,'пр.взв.'!B1:G132,3,FALSE)</f>
        <v>02.12.97,1</v>
      </c>
      <c r="N18" s="221" t="str">
        <f>VLOOKUP(K18,'пр.взв.'!B1:H132,4,FALSE)</f>
        <v>М</v>
      </c>
      <c r="O18" s="233"/>
      <c r="P18" s="239"/>
      <c r="Q18" s="240"/>
      <c r="R18" s="155"/>
    </row>
    <row r="19" spans="1:18" ht="12.75">
      <c r="A19" s="235"/>
      <c r="B19" s="238"/>
      <c r="C19" s="207"/>
      <c r="D19" s="163"/>
      <c r="E19" s="163"/>
      <c r="F19" s="163"/>
      <c r="G19" s="163"/>
      <c r="H19" s="157"/>
      <c r="I19" s="153"/>
      <c r="J19" s="235"/>
      <c r="K19" s="238"/>
      <c r="L19" s="217"/>
      <c r="M19" s="222"/>
      <c r="N19" s="222"/>
      <c r="O19" s="163"/>
      <c r="P19" s="163"/>
      <c r="Q19" s="157"/>
      <c r="R19" s="153"/>
    </row>
    <row r="20" spans="1:18" ht="12.75">
      <c r="A20" s="235"/>
      <c r="B20" s="241">
        <f>'пр.хода'!E13</f>
        <v>3</v>
      </c>
      <c r="C20" s="223" t="str">
        <f>VLOOKUP(B20,'пр.взв.'!B1:F76,2,FALSE)</f>
        <v>ЛУКАШОВА Надежда Михайловна</v>
      </c>
      <c r="D20" s="225" t="str">
        <f>VLOOKUP(B20,'пр.взв.'!B1:G134,3,FALSE)</f>
        <v>06.04.97,КМС</v>
      </c>
      <c r="E20" s="225" t="str">
        <f>VLOOKUP(B20,'пр.взв.'!B1:H134,4,FALSE)</f>
        <v>ЦФО</v>
      </c>
      <c r="F20" s="227"/>
      <c r="G20" s="227"/>
      <c r="H20" s="154"/>
      <c r="I20" s="154"/>
      <c r="J20" s="235"/>
      <c r="K20" s="241">
        <f>'пр.хода'!Q13</f>
        <v>4</v>
      </c>
      <c r="L20" s="219" t="str">
        <f>VLOOKUP(K20,'пр.взв.'!B1:F72,2,FALSE)</f>
        <v>САВЕЛЬЕВА Елизавета Валерьевна</v>
      </c>
      <c r="M20" s="229" t="str">
        <f>VLOOKUP(K20,'пр.взв.'!B1:G134,3,FALSE)</f>
        <v>24.04.96,КМС</v>
      </c>
      <c r="N20" s="229" t="str">
        <f>VLOOKUP(K20,'пр.взв.'!B1:H134,4,FALSE)</f>
        <v>ПФО</v>
      </c>
      <c r="O20" s="227"/>
      <c r="P20" s="227"/>
      <c r="Q20" s="154"/>
      <c r="R20" s="154"/>
    </row>
    <row r="21" spans="1:18" ht="12.75">
      <c r="A21" s="236"/>
      <c r="B21" s="242"/>
      <c r="C21" s="207"/>
      <c r="D21" s="163"/>
      <c r="E21" s="163"/>
      <c r="F21" s="233"/>
      <c r="G21" s="233"/>
      <c r="H21" s="155"/>
      <c r="I21" s="155"/>
      <c r="J21" s="236"/>
      <c r="K21" s="242"/>
      <c r="L21" s="217"/>
      <c r="M21" s="222"/>
      <c r="N21" s="222"/>
      <c r="O21" s="233"/>
      <c r="P21" s="233"/>
      <c r="Q21" s="155"/>
      <c r="R21" s="155"/>
    </row>
    <row r="23" spans="1:18" ht="15">
      <c r="A23" s="243" t="s">
        <v>46</v>
      </c>
      <c r="B23" s="243"/>
      <c r="C23" s="243"/>
      <c r="D23" s="243"/>
      <c r="E23" s="243"/>
      <c r="F23" s="243"/>
      <c r="G23" s="243"/>
      <c r="H23" s="243"/>
      <c r="I23" s="243"/>
      <c r="J23" s="243" t="s">
        <v>47</v>
      </c>
      <c r="K23" s="243"/>
      <c r="L23" s="243"/>
      <c r="M23" s="243"/>
      <c r="N23" s="243"/>
      <c r="O23" s="243"/>
      <c r="P23" s="243"/>
      <c r="Q23" s="243"/>
      <c r="R23" s="243"/>
    </row>
    <row r="24" spans="2:18" ht="16.5" thickBot="1">
      <c r="B24" s="78" t="s">
        <v>37</v>
      </c>
      <c r="C24" s="84"/>
      <c r="D24" s="84"/>
      <c r="E24" s="84"/>
      <c r="F24" s="84" t="str">
        <f>'пр.взв.'!D4</f>
        <v>в.к.  св 80  кг</v>
      </c>
      <c r="G24" s="84"/>
      <c r="H24" s="84"/>
      <c r="I24" s="84"/>
      <c r="J24" s="85"/>
      <c r="K24" s="86" t="s">
        <v>1</v>
      </c>
      <c r="L24" s="84"/>
      <c r="M24" s="84"/>
      <c r="N24" s="84"/>
      <c r="O24" s="84" t="str">
        <f>'пр.взв.'!D4</f>
        <v>в.к.  св 80  кг</v>
      </c>
      <c r="P24" s="81"/>
      <c r="Q24" s="81"/>
      <c r="R24" s="81"/>
    </row>
    <row r="25" spans="1:18" ht="12.75" customHeight="1">
      <c r="A25" s="195" t="s">
        <v>48</v>
      </c>
      <c r="B25" s="197" t="s">
        <v>5</v>
      </c>
      <c r="C25" s="189" t="s">
        <v>6</v>
      </c>
      <c r="D25" s="189" t="s">
        <v>14</v>
      </c>
      <c r="E25" s="189" t="s">
        <v>15</v>
      </c>
      <c r="F25" s="189" t="s">
        <v>16</v>
      </c>
      <c r="G25" s="191" t="s">
        <v>43</v>
      </c>
      <c r="H25" s="193" t="s">
        <v>44</v>
      </c>
      <c r="I25" s="199" t="s">
        <v>18</v>
      </c>
      <c r="J25" s="195" t="s">
        <v>48</v>
      </c>
      <c r="K25" s="197" t="s">
        <v>5</v>
      </c>
      <c r="L25" s="189" t="s">
        <v>6</v>
      </c>
      <c r="M25" s="189" t="s">
        <v>14</v>
      </c>
      <c r="N25" s="189" t="s">
        <v>15</v>
      </c>
      <c r="O25" s="189" t="s">
        <v>16</v>
      </c>
      <c r="P25" s="191" t="s">
        <v>43</v>
      </c>
      <c r="Q25" s="193" t="s">
        <v>44</v>
      </c>
      <c r="R25" s="199" t="s">
        <v>18</v>
      </c>
    </row>
    <row r="26" spans="1:18" ht="13.5" customHeight="1" thickBot="1">
      <c r="A26" s="196"/>
      <c r="B26" s="198" t="s">
        <v>38</v>
      </c>
      <c r="C26" s="190"/>
      <c r="D26" s="190"/>
      <c r="E26" s="190"/>
      <c r="F26" s="190"/>
      <c r="G26" s="192"/>
      <c r="H26" s="194"/>
      <c r="I26" s="200" t="s">
        <v>39</v>
      </c>
      <c r="J26" s="196"/>
      <c r="K26" s="198" t="s">
        <v>38</v>
      </c>
      <c r="L26" s="190"/>
      <c r="M26" s="190"/>
      <c r="N26" s="190"/>
      <c r="O26" s="190"/>
      <c r="P26" s="192"/>
      <c r="Q26" s="194"/>
      <c r="R26" s="200" t="s">
        <v>39</v>
      </c>
    </row>
    <row r="27" spans="1:18" ht="12.75">
      <c r="A27" s="213">
        <v>1</v>
      </c>
      <c r="B27" s="244">
        <f>'пр.хода'!A21</f>
        <v>1</v>
      </c>
      <c r="C27" s="206" t="str">
        <f>VLOOKUP(B27,'пр.взв.'!B2:F85,2,FALSE)</f>
        <v>ВОРШЕВА Александра Владимировна </v>
      </c>
      <c r="D27" s="208" t="str">
        <f>VLOOKUP(B27,'пр.взв.'!B2:G141,3,FALSE)</f>
        <v>15.12.96,1р</v>
      </c>
      <c r="E27" s="208" t="str">
        <f>VLOOKUP(B27,'пр.взв.'!B2:H141,4,FALSE)</f>
        <v>М</v>
      </c>
      <c r="F27" s="209"/>
      <c r="G27" s="210"/>
      <c r="H27" s="211"/>
      <c r="I27" s="212"/>
      <c r="J27" s="213">
        <v>2</v>
      </c>
      <c r="K27" s="244">
        <f>'пр.хода'!U21</f>
        <v>0</v>
      </c>
      <c r="L27" s="216" t="e">
        <f>VLOOKUP(K27,'пр.взв.'!B2:F85,2,FALSE)</f>
        <v>#N/A</v>
      </c>
      <c r="M27" s="221" t="e">
        <f>VLOOKUP(K27,'пр.взв.'!B2:G141,3,FALSE)</f>
        <v>#N/A</v>
      </c>
      <c r="N27" s="221" t="e">
        <f>VLOOKUP(K27,'пр.взв.'!B2:H141,4,FALSE)</f>
        <v>#N/A</v>
      </c>
      <c r="O27" s="209"/>
      <c r="P27" s="210"/>
      <c r="Q27" s="211"/>
      <c r="R27" s="212"/>
    </row>
    <row r="28" spans="1:18" ht="12.75">
      <c r="A28" s="214"/>
      <c r="B28" s="238"/>
      <c r="C28" s="207"/>
      <c r="D28" s="163"/>
      <c r="E28" s="163"/>
      <c r="F28" s="163"/>
      <c r="G28" s="163"/>
      <c r="H28" s="157"/>
      <c r="I28" s="153"/>
      <c r="J28" s="214"/>
      <c r="K28" s="238"/>
      <c r="L28" s="217"/>
      <c r="M28" s="222"/>
      <c r="N28" s="222"/>
      <c r="O28" s="163"/>
      <c r="P28" s="163"/>
      <c r="Q28" s="157"/>
      <c r="R28" s="153"/>
    </row>
    <row r="29" spans="1:18" ht="12.75">
      <c r="A29" s="214"/>
      <c r="B29" s="245">
        <f>'пр.хода'!A23</f>
        <v>0</v>
      </c>
      <c r="C29" s="223" t="e">
        <f>VLOOKUP(B29,'пр.взв.'!B2:F85,2,FALSE)</f>
        <v>#N/A</v>
      </c>
      <c r="D29" s="225" t="e">
        <f>VLOOKUP(B29,'пр.взв.'!B2:G143,3,FALSE)</f>
        <v>#N/A</v>
      </c>
      <c r="E29" s="225" t="e">
        <f>VLOOKUP(B29,'пр.взв.'!B2:H143,4,FALSE)</f>
        <v>#N/A</v>
      </c>
      <c r="F29" s="227"/>
      <c r="G29" s="227"/>
      <c r="H29" s="154"/>
      <c r="I29" s="154"/>
      <c r="J29" s="214"/>
      <c r="K29" s="245">
        <f>'пр.хода'!U23</f>
        <v>0</v>
      </c>
      <c r="L29" s="219" t="e">
        <f>VLOOKUP(K29,'пр.взв.'!B2:F85,2,FALSE)</f>
        <v>#N/A</v>
      </c>
      <c r="M29" s="229" t="e">
        <f>VLOOKUP(K29,'пр.взв.'!B2:G143,3,FALSE)</f>
        <v>#N/A</v>
      </c>
      <c r="N29" s="229" t="e">
        <f>VLOOKUP(K29,'пр.взв.'!B2:H143,4,FALSE)</f>
        <v>#N/A</v>
      </c>
      <c r="O29" s="227"/>
      <c r="P29" s="227"/>
      <c r="Q29" s="154"/>
      <c r="R29" s="154"/>
    </row>
    <row r="30" spans="1:18" ht="12.75">
      <c r="A30" s="232"/>
      <c r="B30" s="242"/>
      <c r="C30" s="207"/>
      <c r="D30" s="163"/>
      <c r="E30" s="163"/>
      <c r="F30" s="233"/>
      <c r="G30" s="233"/>
      <c r="H30" s="155"/>
      <c r="I30" s="155"/>
      <c r="J30" s="232"/>
      <c r="K30" s="242"/>
      <c r="L30" s="217"/>
      <c r="M30" s="222"/>
      <c r="N30" s="222"/>
      <c r="O30" s="233"/>
      <c r="P30" s="233"/>
      <c r="Q30" s="155"/>
      <c r="R30" s="155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2" t="s">
        <v>26</v>
      </c>
      <c r="D1" s="253"/>
      <c r="E1" s="253"/>
      <c r="F1" s="253"/>
      <c r="G1" s="253"/>
      <c r="H1" s="253"/>
      <c r="I1" s="253"/>
      <c r="J1" s="254"/>
    </row>
    <row r="2" spans="1:36" ht="26.25" customHeight="1" thickBot="1">
      <c r="A2" s="6"/>
      <c r="B2" s="6"/>
      <c r="C2" s="166" t="str">
        <f>HYPERLINK('[1]реквизиты'!$A$2)</f>
        <v>Наименование соревнования</v>
      </c>
      <c r="D2" s="167"/>
      <c r="E2" s="167"/>
      <c r="F2" s="167"/>
      <c r="G2" s="167"/>
      <c r="H2" s="167"/>
      <c r="I2" s="167"/>
      <c r="J2" s="263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 св 80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1" t="s">
        <v>0</v>
      </c>
      <c r="B5" s="26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59">
        <v>1</v>
      </c>
      <c r="B6" s="260" t="str">
        <f>VLOOKUP('стартвый '!A6:A7,'пр.взв.'!B6:C16,2,FALSE)</f>
        <v>ВОРШЕВА Александра Владимировна </v>
      </c>
      <c r="C6" s="258" t="str">
        <f>VLOOKUP(A6,'пр.взв.'!B6:H16,3,FALSE)</f>
        <v>15.12.96,1р</v>
      </c>
      <c r="D6" s="258" t="str">
        <f>VLOOKUP(A6,'пр.взв.'!B6:H16,4,FALSE)</f>
        <v>М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5"/>
      <c r="B7" s="256"/>
      <c r="C7" s="257"/>
      <c r="D7" s="257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6">
        <v>5</v>
      </c>
      <c r="B8" s="248" t="str">
        <f>VLOOKUP('стартвый '!A8:A9,'пр.взв.'!B8:C17,2,FALSE)</f>
        <v>ХАРИТОНОВА Ирина Анатольевна</v>
      </c>
      <c r="C8" s="250" t="str">
        <f>VLOOKUP(A8,'пр.взв.'!B6:H16,3,FALSE)</f>
        <v>20.11.95,МС</v>
      </c>
      <c r="D8" s="250" t="str">
        <f>VLOOKUP(A8,'пр.взв.'!B6:H16,4,FALSE)</f>
        <v>ЦФО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5"/>
      <c r="B9" s="256"/>
      <c r="C9" s="257"/>
      <c r="D9" s="25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59">
        <v>3</v>
      </c>
      <c r="B10" s="260" t="str">
        <f>VLOOKUP('стартвый '!A10:A11,'пр.взв.'!B10:C19,2,FALSE)</f>
        <v>ЛУКАШОВА Надежда Михайловна</v>
      </c>
      <c r="C10" s="258" t="str">
        <f>VLOOKUP(A10,'пр.взв.'!B6:H16,3,FALSE)</f>
        <v>06.04.97,КМС</v>
      </c>
      <c r="D10" s="258" t="str">
        <f>VLOOKUP(A10,'пр.взв.'!B6:H16,4,FALSE)</f>
        <v>ЦФО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5"/>
      <c r="B11" s="256"/>
      <c r="C11" s="257"/>
      <c r="D11" s="25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6">
        <v>7</v>
      </c>
      <c r="B12" s="248" t="e">
        <f>VLOOKUP('стартвый '!A12:A13,'пр.взв.'!B12:C21,2,FALSE)</f>
        <v>#N/A</v>
      </c>
      <c r="C12" s="250" t="e">
        <f>VLOOKUP(A12,'пр.взв.'!B6:H16,3,FALSE)</f>
        <v>#N/A</v>
      </c>
      <c r="D12" s="250" t="e">
        <f>VLOOKUP(A12,'пр.взв.'!B6:H16,4,FALSE)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47"/>
      <c r="B13" s="249"/>
      <c r="C13" s="251"/>
      <c r="D13" s="25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1" t="s">
        <v>1</v>
      </c>
      <c r="B16" s="261"/>
      <c r="E16" s="23"/>
      <c r="F16" s="23"/>
      <c r="G16" s="23"/>
      <c r="H16" s="23"/>
      <c r="I16" s="45"/>
      <c r="J16" s="3"/>
    </row>
    <row r="17" spans="1:10" ht="13.5" thickBot="1">
      <c r="A17" s="259">
        <v>2</v>
      </c>
      <c r="B17" s="260" t="str">
        <f>VLOOKUP(A17,'пр.взв.'!B7:H16,2,FALSE)</f>
        <v>Кекеева Цагана Сергеевна</v>
      </c>
      <c r="C17" s="258" t="str">
        <f>VLOOKUP(A17,'пр.взв.'!B7:H16,3,FALSE)</f>
        <v>02.12.97,1</v>
      </c>
      <c r="D17" s="258" t="str">
        <f>VLOOKUP(A17,'пр.взв.'!B7:H16,4,FALSE)</f>
        <v>М</v>
      </c>
      <c r="E17" s="23"/>
      <c r="F17" s="23"/>
      <c r="G17" s="23"/>
      <c r="H17" s="23"/>
      <c r="I17" s="38"/>
      <c r="J17" s="3"/>
    </row>
    <row r="18" spans="1:10" ht="12.75">
      <c r="A18" s="255"/>
      <c r="B18" s="256"/>
      <c r="C18" s="257"/>
      <c r="D18" s="257"/>
      <c r="E18" s="25"/>
      <c r="F18" s="23"/>
      <c r="G18" s="30"/>
      <c r="H18" s="27"/>
      <c r="I18" s="38"/>
      <c r="J18" s="3"/>
    </row>
    <row r="19" spans="1:10" ht="13.5" thickBot="1">
      <c r="A19" s="246">
        <v>6</v>
      </c>
      <c r="B19" s="248" t="e">
        <f>VLOOKUP('стартвый '!A19:A20,'пр.взв.'!B7:H16,2,FALSE)</f>
        <v>#N/A</v>
      </c>
      <c r="C19" s="250" t="e">
        <f>VLOOKUP(A19,'пр.взв.'!B7:H16,3,FALSE)</f>
        <v>#N/A</v>
      </c>
      <c r="D19" s="250" t="e">
        <f>VLOOKUP(A19,'пр.взв.'!B7:H16,4,FALSE)</f>
        <v>#N/A</v>
      </c>
      <c r="E19" s="24"/>
      <c r="F19" s="26"/>
      <c r="G19" s="29"/>
      <c r="H19" s="27"/>
      <c r="I19" s="38"/>
      <c r="J19" s="3"/>
    </row>
    <row r="20" spans="1:10" ht="13.5" thickBot="1">
      <c r="A20" s="255"/>
      <c r="B20" s="256"/>
      <c r="C20" s="257"/>
      <c r="D20" s="257"/>
      <c r="E20" s="23"/>
      <c r="F20" s="27"/>
      <c r="G20" s="25"/>
      <c r="H20" s="31"/>
      <c r="I20" s="38"/>
      <c r="J20" s="3"/>
    </row>
    <row r="21" spans="1:8" ht="13.5" thickBot="1">
      <c r="A21" s="259">
        <v>4</v>
      </c>
      <c r="B21" s="260" t="str">
        <f>VLOOKUP('стартвый '!A21:A22,'пр.взв.'!B7:H16,2,FALSE)</f>
        <v>САВЕЛЬЕВА Елизавета Валерьевна</v>
      </c>
      <c r="C21" s="258" t="str">
        <f>VLOOKUP(A21,'пр.взв.'!B7:H16,3,FALSE)</f>
        <v>24.04.96,КМС</v>
      </c>
      <c r="D21" s="258" t="str">
        <f>VLOOKUP(A21,'пр.взв.'!B7:H16,4,FALSE)</f>
        <v>ПФО</v>
      </c>
      <c r="E21" s="23"/>
      <c r="F21" s="27"/>
      <c r="G21" s="24"/>
      <c r="H21" s="3"/>
    </row>
    <row r="22" spans="1:8" ht="12.75">
      <c r="A22" s="255"/>
      <c r="B22" s="256"/>
      <c r="C22" s="257"/>
      <c r="D22" s="257"/>
      <c r="E22" s="25"/>
      <c r="F22" s="28"/>
      <c r="G22" s="29"/>
      <c r="H22" s="27"/>
    </row>
    <row r="23" spans="1:8" ht="13.5" thickBot="1">
      <c r="A23" s="246">
        <v>8</v>
      </c>
      <c r="B23" s="248" t="e">
        <f>VLOOKUP('стартвый '!A23:A24,'пр.взв.'!B7:H16,2,FALSE)</f>
        <v>#N/A</v>
      </c>
      <c r="C23" s="250" t="e">
        <f>VLOOKUP(A23,'пр.взв.'!B7:H16,3,FALSE)</f>
        <v>#N/A</v>
      </c>
      <c r="D23" s="250" t="e">
        <f>VLOOKUP(A23,'пр.взв.'!B7:H16,4,FALSE)</f>
        <v>#N/A</v>
      </c>
      <c r="E23" s="24"/>
      <c r="F23" s="23"/>
      <c r="G23" s="30"/>
      <c r="H23" s="27"/>
    </row>
    <row r="24" spans="1:8" ht="13.5" thickBot="1">
      <c r="A24" s="247"/>
      <c r="B24" s="249"/>
      <c r="C24" s="251"/>
      <c r="D24" s="25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5">
      <selection activeCell="A1" sqref="A1:H42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5" t="str">
        <f>'пр.хода'!C3</f>
        <v>Чемпионат Российского студенческого спортивного союза по самбо</v>
      </c>
      <c r="B1" s="264"/>
      <c r="C1" s="264"/>
      <c r="D1" s="264"/>
      <c r="E1" s="264"/>
      <c r="F1" s="264"/>
      <c r="G1" s="264"/>
      <c r="H1" s="265"/>
    </row>
    <row r="2" spans="1:8" ht="12.75">
      <c r="A2" s="266" t="str">
        <f>'пр.хода'!C4</f>
        <v>19-22 апреля 2016 г     г.Дзержинск</v>
      </c>
      <c r="B2" s="266"/>
      <c r="C2" s="266"/>
      <c r="D2" s="266"/>
      <c r="E2" s="266"/>
      <c r="F2" s="266"/>
      <c r="G2" s="266"/>
      <c r="H2" s="266"/>
    </row>
    <row r="3" spans="1:8" ht="18.75" thickBot="1">
      <c r="A3" s="267" t="s">
        <v>32</v>
      </c>
      <c r="B3" s="267"/>
      <c r="C3" s="267"/>
      <c r="D3" s="267"/>
      <c r="E3" s="267"/>
      <c r="F3" s="267"/>
      <c r="G3" s="267"/>
      <c r="H3" s="267"/>
    </row>
    <row r="4" spans="2:8" ht="18.75" thickBot="1">
      <c r="B4" s="72"/>
      <c r="C4" s="73"/>
      <c r="D4" s="268" t="str">
        <f>HYPERLINK('пр.взв.'!D4)</f>
        <v>в.к.  св 80  кг</v>
      </c>
      <c r="E4" s="269"/>
      <c r="F4" s="270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71" t="s">
        <v>33</v>
      </c>
      <c r="B6" s="274" t="str">
        <f>VLOOKUP(J6,'пр.взв.'!B6:H127,2,FALSE)</f>
        <v>ХАРИТОНОВА Ирина Анатольевна</v>
      </c>
      <c r="C6" s="274"/>
      <c r="D6" s="274"/>
      <c r="E6" s="274"/>
      <c r="F6" s="274"/>
      <c r="G6" s="274"/>
      <c r="H6" s="276" t="str">
        <f>VLOOKUP(J6,'пр.взв.'!B6:H127,3,FALSE)</f>
        <v>20.11.95,МС</v>
      </c>
      <c r="I6" s="73"/>
      <c r="J6" s="74">
        <f>'пр.хода'!H9</f>
        <v>5</v>
      </c>
    </row>
    <row r="7" spans="1:10" ht="9.75" customHeight="1">
      <c r="A7" s="272"/>
      <c r="B7" s="275"/>
      <c r="C7" s="275"/>
      <c r="D7" s="275"/>
      <c r="E7" s="275"/>
      <c r="F7" s="275"/>
      <c r="G7" s="275"/>
      <c r="H7" s="277"/>
      <c r="I7" s="73"/>
      <c r="J7" s="74"/>
    </row>
    <row r="8" spans="1:10" ht="18">
      <c r="A8" s="272"/>
      <c r="B8" s="278" t="str">
        <f>VLOOKUP(J6,'пр.взв.'!B6:H127,4,FALSE)</f>
        <v>ЦФО</v>
      </c>
      <c r="C8" s="278"/>
      <c r="D8" s="278"/>
      <c r="E8" s="278"/>
      <c r="F8" s="278"/>
      <c r="G8" s="278"/>
      <c r="H8" s="277"/>
      <c r="I8" s="73"/>
      <c r="J8" s="74"/>
    </row>
    <row r="9" spans="1:10" ht="9" customHeight="1" thickBot="1">
      <c r="A9" s="273"/>
      <c r="B9" s="279"/>
      <c r="C9" s="279"/>
      <c r="D9" s="279"/>
      <c r="E9" s="279"/>
      <c r="F9" s="279"/>
      <c r="G9" s="279"/>
      <c r="H9" s="280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81" t="s">
        <v>34</v>
      </c>
      <c r="B11" s="274" t="str">
        <f>VLOOKUP(J11,'пр.взв.'!B6:H127,2,FALSE)</f>
        <v>САВЕЛЬЕВА Елизавета Валерьевна</v>
      </c>
      <c r="C11" s="274"/>
      <c r="D11" s="274"/>
      <c r="E11" s="274"/>
      <c r="F11" s="274"/>
      <c r="G11" s="274"/>
      <c r="H11" s="276" t="str">
        <f>VLOOKUP(J11,'пр.взв.'!B6:H127,3,FALSE)</f>
        <v>24.04.96,КМС</v>
      </c>
      <c r="I11" s="73"/>
      <c r="J11" s="74">
        <f>'пр.хода'!H14</f>
        <v>4</v>
      </c>
    </row>
    <row r="12" spans="1:10" ht="11.25" customHeight="1">
      <c r="A12" s="282"/>
      <c r="B12" s="275"/>
      <c r="C12" s="275"/>
      <c r="D12" s="275"/>
      <c r="E12" s="275"/>
      <c r="F12" s="275"/>
      <c r="G12" s="275"/>
      <c r="H12" s="277"/>
      <c r="I12" s="73"/>
      <c r="J12" s="74"/>
    </row>
    <row r="13" spans="1:10" ht="18">
      <c r="A13" s="282"/>
      <c r="B13" s="278" t="str">
        <f>VLOOKUP(J11,'пр.взв.'!B6:H127,4,FALSE)</f>
        <v>ПФО</v>
      </c>
      <c r="C13" s="278"/>
      <c r="D13" s="278"/>
      <c r="E13" s="278"/>
      <c r="F13" s="278"/>
      <c r="G13" s="278"/>
      <c r="H13" s="277"/>
      <c r="I13" s="73"/>
      <c r="J13" s="74"/>
    </row>
    <row r="14" spans="1:10" ht="9" customHeight="1" thickBot="1">
      <c r="A14" s="283"/>
      <c r="B14" s="279"/>
      <c r="C14" s="279"/>
      <c r="D14" s="279"/>
      <c r="E14" s="279"/>
      <c r="F14" s="279"/>
      <c r="G14" s="279"/>
      <c r="H14" s="280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84" t="s">
        <v>35</v>
      </c>
      <c r="B16" s="274" t="str">
        <f>VLOOKUP(J16,'пр.взв.'!B6:H127,2,FALSE)</f>
        <v>Кекеева Цагана Сергеевна</v>
      </c>
      <c r="C16" s="274"/>
      <c r="D16" s="274"/>
      <c r="E16" s="274"/>
      <c r="F16" s="274"/>
      <c r="G16" s="274"/>
      <c r="H16" s="276" t="str">
        <f>VLOOKUP(J16,'пр.взв.'!B6:H127,3,FALSE)</f>
        <v>02.12.97,1</v>
      </c>
      <c r="I16" s="73"/>
      <c r="J16" s="74">
        <f>'пр.хода'!E25</f>
        <v>2</v>
      </c>
    </row>
    <row r="17" spans="1:10" ht="10.5" customHeight="1">
      <c r="A17" s="285"/>
      <c r="B17" s="275"/>
      <c r="C17" s="275"/>
      <c r="D17" s="275"/>
      <c r="E17" s="275"/>
      <c r="F17" s="275"/>
      <c r="G17" s="275"/>
      <c r="H17" s="277"/>
      <c r="I17" s="73"/>
      <c r="J17" s="74"/>
    </row>
    <row r="18" spans="1:10" ht="18">
      <c r="A18" s="285"/>
      <c r="B18" s="278" t="str">
        <f>VLOOKUP(J16,'пр.взв.'!B6:H127,4,FALSE)</f>
        <v>М</v>
      </c>
      <c r="C18" s="278"/>
      <c r="D18" s="278"/>
      <c r="E18" s="278"/>
      <c r="F18" s="278"/>
      <c r="G18" s="278"/>
      <c r="H18" s="277"/>
      <c r="I18" s="73"/>
      <c r="J18" s="74"/>
    </row>
    <row r="19" spans="1:10" ht="9" customHeight="1" thickBot="1">
      <c r="A19" s="286"/>
      <c r="B19" s="279"/>
      <c r="C19" s="279"/>
      <c r="D19" s="279"/>
      <c r="E19" s="279"/>
      <c r="F19" s="279"/>
      <c r="G19" s="279"/>
      <c r="H19" s="280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84" t="s">
        <v>35</v>
      </c>
      <c r="B21" s="274" t="str">
        <f>VLOOKUP(J21,'пр.взв.'!B6:H127,2,FALSE)</f>
        <v>ЛУКАШОВА Надежда Михайловна</v>
      </c>
      <c r="C21" s="274"/>
      <c r="D21" s="274"/>
      <c r="E21" s="274"/>
      <c r="F21" s="274"/>
      <c r="G21" s="274"/>
      <c r="H21" s="276" t="str">
        <f>VLOOKUP(J21,'пр.взв.'!B7:H132,3,FALSE)</f>
        <v>06.04.97,КМС</v>
      </c>
      <c r="I21" s="73"/>
      <c r="J21" s="74">
        <f>'пр.хода'!Q25</f>
        <v>3</v>
      </c>
    </row>
    <row r="22" spans="1:10" ht="11.25" customHeight="1">
      <c r="A22" s="285"/>
      <c r="B22" s="275"/>
      <c r="C22" s="275"/>
      <c r="D22" s="275"/>
      <c r="E22" s="275"/>
      <c r="F22" s="275"/>
      <c r="G22" s="275"/>
      <c r="H22" s="277"/>
      <c r="I22" s="73"/>
      <c r="J22" s="74"/>
    </row>
    <row r="23" spans="1:9" ht="18">
      <c r="A23" s="285"/>
      <c r="B23" s="278" t="str">
        <f>VLOOKUP(J21,'пр.взв.'!B6:H127,4,FALSE)</f>
        <v>ЦФО</v>
      </c>
      <c r="C23" s="278"/>
      <c r="D23" s="278"/>
      <c r="E23" s="278"/>
      <c r="F23" s="278"/>
      <c r="G23" s="278"/>
      <c r="H23" s="277"/>
      <c r="I23" s="73"/>
    </row>
    <row r="24" spans="1:9" ht="9" customHeight="1" thickBot="1">
      <c r="A24" s="286"/>
      <c r="B24" s="279"/>
      <c r="C24" s="279"/>
      <c r="D24" s="279"/>
      <c r="E24" s="279"/>
      <c r="F24" s="279"/>
      <c r="G24" s="279"/>
      <c r="H24" s="280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50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87" t="str">
        <f>VLOOKUP(J28,'пр.взв.'!B7:H127,7,FALSE)</f>
        <v>Лупоносов В.Н.</v>
      </c>
      <c r="B28" s="288"/>
      <c r="C28" s="288"/>
      <c r="D28" s="288"/>
      <c r="E28" s="288"/>
      <c r="F28" s="288"/>
      <c r="G28" s="288"/>
      <c r="H28" s="276"/>
      <c r="J28">
        <f>'пр.хода'!H9</f>
        <v>5</v>
      </c>
    </row>
    <row r="29" spans="1:8" ht="13.5" thickBot="1">
      <c r="A29" s="289"/>
      <c r="B29" s="279"/>
      <c r="C29" s="279"/>
      <c r="D29" s="279"/>
      <c r="E29" s="279"/>
      <c r="F29" s="279"/>
      <c r="G29" s="279"/>
      <c r="H29" s="280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2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5" t="str">
        <f>'[2]реквизиты'!$A$2</f>
        <v>Чемпионат Российского студенческого спортивного союза по самбо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</row>
    <row r="4" spans="1:18" ht="26.25" customHeight="1" thickBot="1">
      <c r="A4" s="41"/>
      <c r="B4" s="41"/>
      <c r="C4" s="262" t="str">
        <f>'[2]реквизиты'!$A$3</f>
        <v>19-22 апреля 2016 г     г.Дзержинск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8:17" ht="27.75" customHeight="1" thickBot="1">
      <c r="H5" s="291" t="str">
        <f>HYPERLINK('пр.взв.'!D4)</f>
        <v>в.к.  св 80  кг</v>
      </c>
      <c r="I5" s="292"/>
      <c r="J5" s="292"/>
      <c r="K5" s="292"/>
      <c r="L5" s="292"/>
      <c r="M5" s="292"/>
      <c r="N5" s="293"/>
      <c r="O5" s="306"/>
      <c r="P5" s="307"/>
      <c r="Q5" s="308"/>
    </row>
    <row r="6" spans="5:17" ht="15" customHeight="1">
      <c r="E6" s="85"/>
      <c r="F6" s="85"/>
      <c r="G6" s="85"/>
      <c r="H6" s="87"/>
      <c r="I6" s="88"/>
      <c r="J6" s="88"/>
      <c r="K6" s="88"/>
      <c r="L6" s="88"/>
      <c r="M6" s="88"/>
      <c r="N6" s="85"/>
      <c r="O6" s="85"/>
      <c r="P6" s="85"/>
      <c r="Q6" s="85"/>
    </row>
    <row r="7" spans="1:21" ht="18" customHeight="1" thickBot="1">
      <c r="A7" s="261" t="s">
        <v>0</v>
      </c>
      <c r="B7" s="261"/>
      <c r="E7" s="89"/>
      <c r="F7" s="89"/>
      <c r="G7" s="89"/>
      <c r="H7" s="89"/>
      <c r="I7" s="294" t="s">
        <v>19</v>
      </c>
      <c r="J7" s="294"/>
      <c r="K7" s="294"/>
      <c r="L7" s="294"/>
      <c r="M7" s="294"/>
      <c r="N7" s="89"/>
      <c r="O7" s="89"/>
      <c r="P7" s="89"/>
      <c r="Q7" s="91"/>
      <c r="R7" s="32"/>
      <c r="S7" s="23"/>
      <c r="T7" s="313" t="s">
        <v>1</v>
      </c>
      <c r="U7" s="313"/>
    </row>
    <row r="8" spans="1:21" ht="12.75" customHeight="1" thickBot="1">
      <c r="A8" s="259">
        <v>1</v>
      </c>
      <c r="B8" s="260" t="str">
        <f>VLOOKUP('пр.хода'!A8,'пр.взв.'!B7:C16,2,FALSE)</f>
        <v>ВОРШЕВА Александра Владимировна </v>
      </c>
      <c r="C8" s="258" t="str">
        <f>VLOOKUP(A8,'пр.взв.'!B7:H16,3,FALSE)</f>
        <v>15.12.96,1р</v>
      </c>
      <c r="D8" s="258" t="str">
        <f>VLOOKUP(A8,'пр.взв.'!B7:H16,4,FALSE)</f>
        <v>М</v>
      </c>
      <c r="E8" s="89"/>
      <c r="F8" s="89"/>
      <c r="G8" s="89"/>
      <c r="H8" s="89"/>
      <c r="I8" s="89" t="s">
        <v>30</v>
      </c>
      <c r="J8" s="89"/>
      <c r="K8" s="89"/>
      <c r="L8" s="89"/>
      <c r="M8" s="89"/>
      <c r="N8" s="89"/>
      <c r="O8" s="89"/>
      <c r="P8" s="89"/>
      <c r="Q8" s="89"/>
      <c r="R8" s="260" t="str">
        <f>VLOOKUP(U8,'пр.взв.'!B7:F16,2,FALSE)</f>
        <v>Кекеева Цагана Сергеевна</v>
      </c>
      <c r="S8" s="258" t="str">
        <f>VLOOKUP(U8,'пр.взв.'!B7:F16,3,FALSE)</f>
        <v>02.12.97,1</v>
      </c>
      <c r="T8" s="258" t="str">
        <f>VLOOKUP(U8,'пр.взв.'!B7:F16,4,FALSE)</f>
        <v>М</v>
      </c>
      <c r="U8" s="320">
        <v>2</v>
      </c>
    </row>
    <row r="9" spans="1:21" ht="12.75" customHeight="1">
      <c r="A9" s="255"/>
      <c r="B9" s="256"/>
      <c r="C9" s="257"/>
      <c r="D9" s="257"/>
      <c r="E9" s="92">
        <v>5</v>
      </c>
      <c r="F9" s="89"/>
      <c r="G9" s="93"/>
      <c r="H9" s="71">
        <v>5</v>
      </c>
      <c r="I9" s="321" t="str">
        <f>VLOOKUP(H9,'пр.взв.'!B7:F16,2,FALSE)</f>
        <v>ХАРИТОНОВА Ирина Анатольевна</v>
      </c>
      <c r="J9" s="322"/>
      <c r="K9" s="322"/>
      <c r="L9" s="322"/>
      <c r="M9" s="323"/>
      <c r="N9" s="89"/>
      <c r="O9" s="89"/>
      <c r="P9" s="89"/>
      <c r="Q9" s="92">
        <v>2</v>
      </c>
      <c r="R9" s="256"/>
      <c r="S9" s="257"/>
      <c r="T9" s="257"/>
      <c r="U9" s="312"/>
    </row>
    <row r="10" spans="1:21" ht="12.75" customHeight="1" thickBot="1">
      <c r="A10" s="246">
        <v>5</v>
      </c>
      <c r="B10" s="248" t="str">
        <f>VLOOKUP('пр.хода'!A10,'пр.взв.'!B9:C18,2,FALSE)</f>
        <v>ХАРИТОНОВА Ирина Анатольевна</v>
      </c>
      <c r="C10" s="250" t="str">
        <f>VLOOKUP(A10,'пр.взв.'!B7:H16,3,FALSE)</f>
        <v>20.11.95,МС</v>
      </c>
      <c r="D10" s="250" t="str">
        <f>VLOOKUP(A10,'пр.взв.'!B7:H16,4,FALSE)</f>
        <v>ЦФО</v>
      </c>
      <c r="E10" s="24" t="s">
        <v>74</v>
      </c>
      <c r="F10" s="94"/>
      <c r="G10" s="95"/>
      <c r="H10" s="90"/>
      <c r="I10" s="324"/>
      <c r="J10" s="325"/>
      <c r="K10" s="325"/>
      <c r="L10" s="325"/>
      <c r="M10" s="326"/>
      <c r="N10" s="89"/>
      <c r="O10" s="96"/>
      <c r="P10" s="94"/>
      <c r="Q10" s="24"/>
      <c r="R10" s="297" t="e">
        <f>VLOOKUP(U10,'пр.взв.'!B9:F18,2,FALSE)</f>
        <v>#N/A</v>
      </c>
      <c r="S10" s="295" t="e">
        <f>VLOOKUP(U10,'пр.взв.'!B9:F18,3,FALSE)</f>
        <v>#N/A</v>
      </c>
      <c r="T10" s="295" t="e">
        <f>VLOOKUP(U10,'пр.взв.'!B9:F18,4,FALSE)</f>
        <v>#N/A</v>
      </c>
      <c r="U10" s="309">
        <v>6</v>
      </c>
    </row>
    <row r="11" spans="1:21" ht="12.75" customHeight="1" thickBot="1">
      <c r="A11" s="255"/>
      <c r="B11" s="256"/>
      <c r="C11" s="257"/>
      <c r="D11" s="257"/>
      <c r="E11" s="89"/>
      <c r="F11" s="90"/>
      <c r="G11" s="92">
        <v>5</v>
      </c>
      <c r="H11" s="97"/>
      <c r="I11" s="89"/>
      <c r="J11" s="89"/>
      <c r="K11" s="89"/>
      <c r="L11" s="89"/>
      <c r="M11" s="89"/>
      <c r="N11" s="90"/>
      <c r="O11" s="92">
        <v>4</v>
      </c>
      <c r="P11" s="90"/>
      <c r="Q11" s="89"/>
      <c r="R11" s="305"/>
      <c r="S11" s="296"/>
      <c r="T11" s="296"/>
      <c r="U11" s="310"/>
    </row>
    <row r="12" spans="1:21" ht="12.75" customHeight="1" thickBot="1">
      <c r="A12" s="259">
        <v>3</v>
      </c>
      <c r="B12" s="260" t="str">
        <f>VLOOKUP('пр.хода'!A12,'пр.взв.'!B11:C20,2,FALSE)</f>
        <v>ЛУКАШОВА Надежда Михайловна</v>
      </c>
      <c r="C12" s="258" t="str">
        <f>VLOOKUP(A12,'пр.взв.'!B7:H16,3,FALSE)</f>
        <v>06.04.97,КМС</v>
      </c>
      <c r="D12" s="258" t="str">
        <f>VLOOKUP(A12,'пр.взв.'!B7:H16,4,FALSE)</f>
        <v>ЦФО</v>
      </c>
      <c r="E12" s="89"/>
      <c r="F12" s="90"/>
      <c r="G12" s="24" t="s">
        <v>74</v>
      </c>
      <c r="H12" s="97"/>
      <c r="I12" s="89"/>
      <c r="J12" s="89"/>
      <c r="K12" s="89"/>
      <c r="L12" s="89"/>
      <c r="M12" s="89"/>
      <c r="N12" s="90"/>
      <c r="O12" s="24" t="s">
        <v>74</v>
      </c>
      <c r="P12" s="90"/>
      <c r="Q12" s="89"/>
      <c r="R12" s="260" t="str">
        <f>VLOOKUP(U12,'пр.взв.'!B11:F20,2,FALSE)</f>
        <v>САВЕЛЬЕВА Елизавета Валерьевна</v>
      </c>
      <c r="S12" s="258" t="str">
        <f>VLOOKUP(U12,'пр.взв.'!B11:F20,3,FALSE)</f>
        <v>24.04.96,КМС</v>
      </c>
      <c r="T12" s="258" t="str">
        <f>VLOOKUP(U12,'пр.взв.'!B11:F20,4,FALSE)</f>
        <v>ПФО</v>
      </c>
      <c r="U12" s="311">
        <v>4</v>
      </c>
    </row>
    <row r="13" spans="1:21" ht="12.75" customHeight="1" thickBot="1">
      <c r="A13" s="255"/>
      <c r="B13" s="256"/>
      <c r="C13" s="257"/>
      <c r="D13" s="257"/>
      <c r="E13" s="92">
        <v>3</v>
      </c>
      <c r="F13" s="98"/>
      <c r="G13" s="95"/>
      <c r="H13" s="90"/>
      <c r="I13" s="89" t="s">
        <v>31</v>
      </c>
      <c r="J13" s="89"/>
      <c r="K13" s="89"/>
      <c r="L13" s="89"/>
      <c r="M13" s="89"/>
      <c r="N13" s="90"/>
      <c r="O13" s="96"/>
      <c r="P13" s="98"/>
      <c r="Q13" s="92">
        <v>4</v>
      </c>
      <c r="R13" s="256"/>
      <c r="S13" s="257"/>
      <c r="T13" s="257"/>
      <c r="U13" s="312"/>
    </row>
    <row r="14" spans="1:21" ht="12.75" customHeight="1" thickBot="1">
      <c r="A14" s="318">
        <v>7</v>
      </c>
      <c r="B14" s="297" t="e">
        <f>VLOOKUP('пр.хода'!A14,'пр.взв.'!B13:C22,2,FALSE)</f>
        <v>#N/A</v>
      </c>
      <c r="C14" s="295" t="e">
        <f>VLOOKUP(A14,'пр.взв.'!B7:H16,3,FALSE)</f>
        <v>#N/A</v>
      </c>
      <c r="D14" s="295" t="e">
        <f>VLOOKUP(A14,'пр.взв.'!B7:H16,4,FALSE)</f>
        <v>#N/A</v>
      </c>
      <c r="E14" s="24"/>
      <c r="F14" s="89"/>
      <c r="G14" s="93"/>
      <c r="H14" s="71">
        <v>4</v>
      </c>
      <c r="I14" s="299" t="str">
        <f>VLOOKUP(H14,'пр.взв.'!B5:F21,2,FALSE)</f>
        <v>САВЕЛЬЕВА Елизавета Валерьевна</v>
      </c>
      <c r="J14" s="300"/>
      <c r="K14" s="300"/>
      <c r="L14" s="300"/>
      <c r="M14" s="301"/>
      <c r="N14" s="89"/>
      <c r="O14" s="89"/>
      <c r="P14" s="89"/>
      <c r="Q14" s="24"/>
      <c r="R14" s="297" t="e">
        <f>VLOOKUP(U14,'пр.взв.'!B13:F22,2,FALSE)</f>
        <v>#N/A</v>
      </c>
      <c r="S14" s="295" t="e">
        <f>VLOOKUP(U14,'пр.взв.'!B13:F22,3,FALSE)</f>
        <v>#N/A</v>
      </c>
      <c r="T14" s="295" t="e">
        <f>VLOOKUP(U14,'пр.взв.'!B13:F22,4,FALSE)</f>
        <v>#N/A</v>
      </c>
      <c r="U14" s="309">
        <v>8</v>
      </c>
    </row>
    <row r="15" spans="1:21" ht="12.75" customHeight="1" thickBot="1">
      <c r="A15" s="319"/>
      <c r="B15" s="298"/>
      <c r="C15" s="316"/>
      <c r="D15" s="316"/>
      <c r="E15" s="89"/>
      <c r="F15" s="89"/>
      <c r="G15" s="93"/>
      <c r="H15" s="90"/>
      <c r="I15" s="302"/>
      <c r="J15" s="303"/>
      <c r="K15" s="303"/>
      <c r="L15" s="303"/>
      <c r="M15" s="304"/>
      <c r="N15" s="89"/>
      <c r="O15" s="89"/>
      <c r="P15" s="89"/>
      <c r="Q15" s="89"/>
      <c r="R15" s="298"/>
      <c r="S15" s="316"/>
      <c r="T15" s="316"/>
      <c r="U15" s="317"/>
    </row>
    <row r="16" spans="1:21" ht="12.75" customHeight="1">
      <c r="A16" s="1"/>
      <c r="B16" s="1"/>
      <c r="C16" s="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23"/>
      <c r="S16" s="23"/>
      <c r="T16" s="23"/>
      <c r="U16" s="22"/>
    </row>
    <row r="17" spans="1:21" ht="12" customHeight="1">
      <c r="A17" s="31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5" t="s">
        <v>3</v>
      </c>
    </row>
    <row r="18" spans="1:21" ht="12.75" customHeight="1">
      <c r="A18" s="314"/>
      <c r="G18" s="290" t="s">
        <v>29</v>
      </c>
      <c r="H18" s="290"/>
      <c r="I18" s="290"/>
      <c r="J18" s="290"/>
      <c r="K18" s="290"/>
      <c r="L18" s="290"/>
      <c r="M18" s="290"/>
      <c r="N18" s="290"/>
      <c r="O18" s="290"/>
      <c r="R18" s="23"/>
      <c r="S18" s="23"/>
      <c r="T18" s="23"/>
      <c r="U18" s="31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>
        <v>1</v>
      </c>
      <c r="B21" s="337" t="str">
        <f>VLOOKUP(A21,'пр.взв.'!B7:F16,2,FALSE)</f>
        <v>ВОРШЕВА Александра Владимировна </v>
      </c>
      <c r="R21" s="351"/>
      <c r="S21" s="352" t="e">
        <f>VLOOKUP(U21,'пр.взв.'!B7:F16,2,FALSE)</f>
        <v>#N/A</v>
      </c>
      <c r="T21" s="353"/>
      <c r="U21" s="64">
        <v>0</v>
      </c>
    </row>
    <row r="22" spans="1:21" ht="12.75" customHeight="1">
      <c r="A22" s="69"/>
      <c r="B22" s="250"/>
      <c r="C22" s="39">
        <v>1</v>
      </c>
      <c r="D22" s="2"/>
      <c r="R22" s="354">
        <v>0</v>
      </c>
      <c r="S22" s="355"/>
      <c r="T22" s="356"/>
      <c r="U22" s="64"/>
    </row>
    <row r="23" spans="1:21" ht="12.75" customHeight="1">
      <c r="A23" s="348">
        <v>0</v>
      </c>
      <c r="B23" s="349" t="e">
        <f>VLOOKUP(A23,'пр.взв.'!B7:F16,2,FALSE)</f>
        <v>#N/A</v>
      </c>
      <c r="C23" s="38"/>
      <c r="D23" s="36"/>
      <c r="G23" t="s">
        <v>49</v>
      </c>
      <c r="N23" t="s">
        <v>49</v>
      </c>
      <c r="R23" s="357"/>
      <c r="S23" s="358" t="e">
        <f>VLOOKUP(U23,'пр.взв.'!B7:F16,2,FALSE)</f>
        <v>#N/A</v>
      </c>
      <c r="T23" s="359"/>
      <c r="U23" s="64">
        <v>0</v>
      </c>
    </row>
    <row r="24" spans="1:21" ht="13.5" thickBot="1">
      <c r="A24" s="348"/>
      <c r="B24" s="350"/>
      <c r="C24" s="3"/>
      <c r="D24" s="36"/>
      <c r="R24" s="360"/>
      <c r="S24" s="361"/>
      <c r="T24" s="362"/>
      <c r="U24" s="64"/>
    </row>
    <row r="25" spans="3:20" ht="12.75">
      <c r="C25" s="3"/>
      <c r="D25" s="36"/>
      <c r="E25" s="67">
        <v>2</v>
      </c>
      <c r="F25" s="328" t="str">
        <f>VLOOKUP(E25,'пр.взв.'!B7:D16,2,FALSE)</f>
        <v>Кекеева Цагана Сергеевна</v>
      </c>
      <c r="G25" s="328"/>
      <c r="H25" s="328"/>
      <c r="I25" s="329"/>
      <c r="M25" s="327" t="str">
        <f>VLOOKUP(Q25,'пр.взв.'!B7:C16,2,FALSE)</f>
        <v>ЛУКАШОВА Надежда Михайловна</v>
      </c>
      <c r="N25" s="328"/>
      <c r="O25" s="328"/>
      <c r="P25" s="329"/>
      <c r="Q25" s="68">
        <v>3</v>
      </c>
      <c r="R25" s="360"/>
      <c r="S25" s="363"/>
      <c r="T25" s="363"/>
    </row>
    <row r="26" spans="1:20" ht="13.5" thickBot="1">
      <c r="A26" s="27"/>
      <c r="C26" s="3"/>
      <c r="D26" s="36"/>
      <c r="F26" s="330"/>
      <c r="G26" s="331"/>
      <c r="H26" s="331"/>
      <c r="I26" s="332"/>
      <c r="J26" s="53"/>
      <c r="K26" s="53"/>
      <c r="L26" s="53"/>
      <c r="M26" s="330"/>
      <c r="N26" s="331"/>
      <c r="O26" s="331"/>
      <c r="P26" s="332"/>
      <c r="Q26" s="66"/>
      <c r="R26" s="364"/>
      <c r="S26" s="363"/>
      <c r="T26" s="363"/>
    </row>
    <row r="27" spans="1:20" ht="12.75">
      <c r="A27" s="34"/>
      <c r="B27">
        <v>2</v>
      </c>
      <c r="C27" s="333" t="str">
        <f>VLOOKUP(B27,'пр.взв.'!B7:F16,2,FALSE)</f>
        <v>Кекеева Цагана Сергеевна</v>
      </c>
      <c r="D27" s="334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365" t="e">
        <f>VLOOKUP(S27,'пр.взв.'!B7:F16,2,FALSE)</f>
        <v>#N/A</v>
      </c>
      <c r="S27" s="366">
        <v>0</v>
      </c>
      <c r="T27" s="363"/>
    </row>
    <row r="28" spans="1:20" ht="13.5" thickBot="1">
      <c r="A28" s="3"/>
      <c r="C28" s="335"/>
      <c r="D28" s="336"/>
      <c r="F28" s="3"/>
      <c r="G28" s="3"/>
      <c r="H28" s="3"/>
      <c r="I28" s="3"/>
      <c r="R28" s="298"/>
      <c r="S28" s="363"/>
      <c r="T28" s="363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Горбунов А.В.</v>
      </c>
      <c r="O31" s="6"/>
      <c r="P31" s="3"/>
      <c r="Q31" s="3"/>
      <c r="R31" s="5" t="str">
        <f>'[2]реквизиты'!$G$8</f>
        <v>/Омск/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">
        <v>72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2016-04-21T12:59:41Z</cp:lastPrinted>
  <dcterms:created xsi:type="dcterms:W3CDTF">1996-10-08T23:32:33Z</dcterms:created>
  <dcterms:modified xsi:type="dcterms:W3CDTF">2016-04-21T14:56:23Z</dcterms:modified>
  <cp:category/>
  <cp:version/>
  <cp:contentType/>
  <cp:contentStatus/>
</cp:coreProperties>
</file>