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взв." sheetId="1" r:id="rId1"/>
    <sheet name="пр.хода" sheetId="2" r:id="rId2"/>
    <sheet name="Итоговый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<sst xmlns="http://schemas.openxmlformats.org/spreadsheetml/2006/main" count="334" uniqueCount="191">
  <si>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</si>
  <si>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</si>
  <si>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</si>
  <si>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</si>
  <si>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</si>
  <si>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</si>
  <si>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</si>
  <si>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</si>
  <si>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</si>
  <si>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</si>
  <si>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</si>
  <si>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</si>
  <si>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</si>
  <si>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</si>
  <si>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</si>
  <si>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</si>
  <si>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</si>
  <si>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 xml:space="preserve"> место</t>
  </si>
  <si>
    <t>7-8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</si>
  <si>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</si>
  <si>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</si>
  <si>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</si>
  <si>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</si>
  <si>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</si>
  <si>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</si>
  <si>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</si>
  <si>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</si>
  <si>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</si>
  <si>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</si>
  <si>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</si>
  <si>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</si>
  <si>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</si>
  <si>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</si>
  <si>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С-П</t>
  </si>
  <si>
    <t>С-Петербург, МО</t>
  </si>
  <si>
    <t>РЕПЕТЮК Павел Олегович</t>
  </si>
  <si>
    <t>17.09.91, МС</t>
  </si>
  <si>
    <t>С-Петербург, ПР</t>
  </si>
  <si>
    <t>Коршунов А.И.</t>
  </si>
  <si>
    <t>МОС</t>
  </si>
  <si>
    <t>Елесин Н.А., Гаджиев К.А.</t>
  </si>
  <si>
    <t>АБДУЛАЗИЗОВ Камиль Магомедович</t>
  </si>
  <si>
    <t>13.04.94, МС</t>
  </si>
  <si>
    <t>Москва, ПР.</t>
  </si>
  <si>
    <t>Елесин Н.А.,Абдулазизов М.М.</t>
  </si>
  <si>
    <t>Абдулазизов Камиль Магомедович</t>
  </si>
  <si>
    <t>13.04.1994</t>
  </si>
  <si>
    <t>БЕЛОНОШКО Егор Викторович</t>
  </si>
  <si>
    <t>26.04.95, КМС</t>
  </si>
  <si>
    <t>Давиденко И.А.</t>
  </si>
  <si>
    <t>ВОЕВОДИН Даниил Юрьевич</t>
  </si>
  <si>
    <t>14.06.88, МС</t>
  </si>
  <si>
    <t>ЦФО</t>
  </si>
  <si>
    <t>Костромская, Кострома, Д.</t>
  </si>
  <si>
    <t>Кушнерик Г.Г.</t>
  </si>
  <si>
    <t>ГАЛСАНОВ Аюр Беликтоевич</t>
  </si>
  <si>
    <t>23.08.86, МС</t>
  </si>
  <si>
    <t>СФО</t>
  </si>
  <si>
    <t>Р.Бурятия, У-Уде, МО</t>
  </si>
  <si>
    <t>Цыдыпов Б.В., Жигжитов Б.С.</t>
  </si>
  <si>
    <t>ГАСАНХАНОВ Руслан Зайнулавович</t>
  </si>
  <si>
    <t>12.04.89, ЗМС</t>
  </si>
  <si>
    <t>СКФО</t>
  </si>
  <si>
    <t>Р.Дагестан, ПР.</t>
  </si>
  <si>
    <t>Гасанханов З.М., Алибатиров Ш</t>
  </si>
  <si>
    <t>ДУРЫМАНОВ Фёдор Александрович</t>
  </si>
  <si>
    <t>19.03.93, МС</t>
  </si>
  <si>
    <t>ДжалиловС.А., Горохов А.В.</t>
  </si>
  <si>
    <t>ЖИГЖИТОВ Жаргал Баирович</t>
  </si>
  <si>
    <t>24.06.89, МС</t>
  </si>
  <si>
    <t>Р.Бурятия, Улан-Удэ, ВС</t>
  </si>
  <si>
    <t>Цыдыпов Б.В.,Жигжитов Б.С.</t>
  </si>
  <si>
    <t>КАБАРТАЙ Мухамед Джаухар Хазем</t>
  </si>
  <si>
    <t>08.03.95, МС</t>
  </si>
  <si>
    <t>ЮФО</t>
  </si>
  <si>
    <t>Р.Адыгея, Майкоп, МО</t>
  </si>
  <si>
    <t>Хапай А.Ю., Хапай Х.Ю.</t>
  </si>
  <si>
    <t>КОВТУН Николай Николаевич</t>
  </si>
  <si>
    <t>06.10.93, КМС</t>
  </si>
  <si>
    <t>ДВФО</t>
  </si>
  <si>
    <t>Приморский, Артём</t>
  </si>
  <si>
    <t>Зубков В.Г., Писаренко А.А.</t>
  </si>
  <si>
    <t>МАТАЕВ Имран Батыр-Султанович</t>
  </si>
  <si>
    <t>24.03.93, КМС</t>
  </si>
  <si>
    <t>Москва, МО</t>
  </si>
  <si>
    <t>Мусаев А.С., Журавицкий С.В.</t>
  </si>
  <si>
    <t>Матаев Имран Батыр-Султанович</t>
  </si>
  <si>
    <t>24.03.1993</t>
  </si>
  <si>
    <t>МУРАДОВ  Рашад Махир оглы</t>
  </si>
  <si>
    <t>29.10.89, МСМК</t>
  </si>
  <si>
    <t>СЗФО</t>
  </si>
  <si>
    <t>Р.Карелия, Петрозаводск, ПР.</t>
  </si>
  <si>
    <t>Шегельман И.Р.</t>
  </si>
  <si>
    <t>МУСАКАЕВ Ахмедбек Зубайирович</t>
  </si>
  <si>
    <t>27.07.93, МС</t>
  </si>
  <si>
    <t>Санкт-Петербург, Д.</t>
  </si>
  <si>
    <t>ОМАРОВ Ильяс Омарович</t>
  </si>
  <si>
    <t>21.05.88, МС</t>
  </si>
  <si>
    <t>Калининградская, МО</t>
  </si>
  <si>
    <t>Ярмолюк В.С., Ярмолюк Н.С.</t>
  </si>
  <si>
    <t>РАДНАЕВ Артём Антонович</t>
  </si>
  <si>
    <t>01.01.86, КМС</t>
  </si>
  <si>
    <t>Р.Бурятия, Улан-Удэ, МО</t>
  </si>
  <si>
    <t>САИДРАХМОНОВ Мустафо Махмадрасулович</t>
  </si>
  <si>
    <t>01.01.90, МС</t>
  </si>
  <si>
    <t>Ставропольский, Ставрополь, Д</t>
  </si>
  <si>
    <t>001607 001</t>
  </si>
  <si>
    <t>Хапай А.Ю.</t>
  </si>
  <si>
    <t>СУХОМЛИНОВ Кирилл Геннадьевич</t>
  </si>
  <si>
    <t>31.01.88, КМС</t>
  </si>
  <si>
    <t>ПФО</t>
  </si>
  <si>
    <t>Р.Татарстан, Казань</t>
  </si>
  <si>
    <t>Иванов В.А.</t>
  </si>
  <si>
    <t>ТАЙГИБОВ Курбан Магомедрасулович</t>
  </si>
  <si>
    <t>12.07.95, МС</t>
  </si>
  <si>
    <t>Санкт-Петербург, ПР</t>
  </si>
  <si>
    <t xml:space="preserve">Коршунов А.И., Магомедов А.М. 
Магомедов А.М
</t>
  </si>
  <si>
    <t>ТАРХАТОВ Артур Андреевич</t>
  </si>
  <si>
    <t>23.12.86, МСМК</t>
  </si>
  <si>
    <t>Р.Алтай, Г-Алтайск, Д</t>
  </si>
  <si>
    <t>Яйтаков М.Я., Майчиков А.В.</t>
  </si>
  <si>
    <t>ХАЙБУЛАЕВ Мовлид Нурединович</t>
  </si>
  <si>
    <t>16.10.90, МС</t>
  </si>
  <si>
    <t>Хайбулаев Мовлид Нурединович</t>
  </si>
  <si>
    <t>16.10.1990</t>
  </si>
  <si>
    <t>ХАСБУЛАЕВ Магомедрасул Магомедалиевич</t>
  </si>
  <si>
    <t>23.10.86, МСМК</t>
  </si>
  <si>
    <t>ЦЫДЕНОВ Зандан Доржиевич</t>
  </si>
  <si>
    <t>16.07.91, КМС</t>
  </si>
  <si>
    <t>Цыдыпов БВ Эрдынеев ББ</t>
  </si>
  <si>
    <t>ШАГИН Вадим Сергеевич</t>
  </si>
  <si>
    <t>17.08.94, МС</t>
  </si>
  <si>
    <t>Нижегородская, Кстово, Д</t>
  </si>
  <si>
    <t>Чугреев А.В., Разин С.А.</t>
  </si>
  <si>
    <t>КРАСАВЦЕВ Александр Анатольевич</t>
  </si>
  <si>
    <t>23.05.96, КМС</t>
  </si>
  <si>
    <t>Московская, МО</t>
  </si>
  <si>
    <t>Бондаренко А.П.</t>
  </si>
  <si>
    <t>ЕРЕМЕЕВ Игорь Александрович</t>
  </si>
  <si>
    <t>07.02.95, МС</t>
  </si>
  <si>
    <t>ФАДИН Дмитрий Олегович</t>
  </si>
  <si>
    <t>18.08.91, МС</t>
  </si>
  <si>
    <t>Саратовская, Балаково, ПР</t>
  </si>
  <si>
    <t>Романов Р.Р.</t>
  </si>
  <si>
    <t>ЯКИМОВ Дмитрий Сергеевич</t>
  </si>
  <si>
    <t>16.03.94, МС</t>
  </si>
  <si>
    <t>Нижегородская, Кстово,Д</t>
  </si>
  <si>
    <t>Приказчиков О.А., Симанов Д.В.</t>
  </si>
  <si>
    <t>Нурмагомедов А.Н., Аверьянов  А.М.</t>
  </si>
  <si>
    <t>ГАМИДУЛЛАЕВ Роман Играмеддинович</t>
  </si>
  <si>
    <t>03.12.90, КМС</t>
  </si>
  <si>
    <t>Ленинградская, Гатчина, ПР</t>
  </si>
  <si>
    <t>Гамидуллаев Р.И.</t>
  </si>
  <si>
    <t>САДОВНИКОВ Евгений Николаевич</t>
  </si>
  <si>
    <t>11.02.91, КМС</t>
  </si>
  <si>
    <t>Р.Карелия, ПР</t>
  </si>
  <si>
    <t>ДУБРОВСКИЙ Владимир Игоревич</t>
  </si>
  <si>
    <t>14.02.89, КМС</t>
  </si>
  <si>
    <t>ЯМАНБАЕВ Руслан Ильдарович</t>
  </si>
  <si>
    <t>15.12.90, КМС</t>
  </si>
  <si>
    <t>УФО</t>
  </si>
  <si>
    <t>Свердловкая, Екатеренбург, МО</t>
  </si>
  <si>
    <t>Палабугин С.А., Галиев В.З.</t>
  </si>
  <si>
    <t>29.12.88, КМС</t>
  </si>
  <si>
    <t>Плотников А.В., Галиев В.З.</t>
  </si>
  <si>
    <t xml:space="preserve">БУДАКОВ Наил Намиг Оглы </t>
  </si>
  <si>
    <t>01.05.93, КМС</t>
  </si>
  <si>
    <t>Самарская, Самара</t>
  </si>
  <si>
    <t>Коновалов А.П., Аржаткин В.В.</t>
  </si>
  <si>
    <t>ЧЕРНЫХ Александр Сергеевич</t>
  </si>
  <si>
    <t>07.11.85, МС</t>
  </si>
  <si>
    <t>Пермский, Березники, МО</t>
  </si>
  <si>
    <t>Юрченко Е.А.</t>
  </si>
  <si>
    <t>МОРОЗОВ Евгений Владиславович</t>
  </si>
  <si>
    <t>13.09.97, КМС</t>
  </si>
  <si>
    <t>Тверская, Тверь, МО</t>
  </si>
  <si>
    <t>Павлов В.В., Каверзин П.И.</t>
  </si>
  <si>
    <t>в.к. 68  кг</t>
  </si>
  <si>
    <t>МЕРЗАНТОВ Магомед Русланович</t>
  </si>
  <si>
    <t>25.03.95, КМС</t>
  </si>
  <si>
    <t>ДАМДИНОВ Бато Зуректоевич</t>
  </si>
  <si>
    <t>28.08.92, КМС</t>
  </si>
  <si>
    <t>ЦИРКЕ Всеволод Владимирович</t>
  </si>
  <si>
    <t>37 участников</t>
  </si>
  <si>
    <t>4:0</t>
  </si>
  <si>
    <t>3:1</t>
  </si>
  <si>
    <t>3:0</t>
  </si>
  <si>
    <t>17</t>
  </si>
  <si>
    <t>18-21</t>
  </si>
  <si>
    <t>22-33</t>
  </si>
  <si>
    <t>34-37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</si>
</sst>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14" fillId="0" borderId="0" xfId="42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7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21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 vertical="top"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1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1" xfId="0" applyNumberFormat="1" applyFont="1" applyBorder="1" applyAlignment="1">
      <alignment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13" xfId="42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35" borderId="25" xfId="0" applyNumberFormat="1" applyFont="1" applyFill="1" applyBorder="1" applyAlignment="1">
      <alignment horizontal="center" vertical="center" wrapText="1"/>
    </xf>
    <xf numFmtId="49" fontId="0" fillId="35" borderId="25" xfId="0" applyNumberFormat="1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26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14" fontId="7" fillId="0" borderId="2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35" borderId="25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left" vertical="center" wrapText="1"/>
    </xf>
    <xf numFmtId="49" fontId="21" fillId="0" borderId="27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29" xfId="42" applyFont="1" applyBorder="1" applyAlignment="1" applyProtection="1">
      <alignment horizontal="center" vertical="center" wrapText="1"/>
      <protection/>
    </xf>
    <xf numFmtId="0" fontId="13" fillId="0" borderId="3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4" xfId="4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18" xfId="42" applyNumberFormat="1" applyFont="1" applyBorder="1" applyAlignment="1" applyProtection="1">
      <alignment horizontal="center" vertical="center" wrapText="1"/>
      <protection locked="0"/>
    </xf>
    <xf numFmtId="0" fontId="4" fillId="0" borderId="35" xfId="42" applyNumberFormat="1" applyFont="1" applyBorder="1" applyAlignment="1" applyProtection="1">
      <alignment horizontal="center" vertical="center" wrapText="1"/>
      <protection locked="0"/>
    </xf>
    <xf numFmtId="0" fontId="4" fillId="0" borderId="36" xfId="42" applyNumberFormat="1" applyFont="1" applyBorder="1" applyAlignment="1" applyProtection="1">
      <alignment horizontal="center" vertical="center" wrapText="1"/>
      <protection locked="0"/>
    </xf>
    <xf numFmtId="0" fontId="4" fillId="0" borderId="19" xfId="42" applyNumberFormat="1" applyFont="1" applyBorder="1" applyAlignment="1" applyProtection="1">
      <alignment horizontal="center" vertical="center" wrapText="1"/>
      <protection locked="0"/>
    </xf>
    <xf numFmtId="0" fontId="4" fillId="0" borderId="34" xfId="42" applyNumberFormat="1" applyFont="1" applyBorder="1" applyAlignment="1" applyProtection="1">
      <alignment horizontal="center" vertical="center" wrapText="1"/>
      <protection locked="0"/>
    </xf>
    <xf numFmtId="0" fontId="4" fillId="0" borderId="37" xfId="42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4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20" fillId="36" borderId="28" xfId="42" applyNumberFormat="1" applyFont="1" applyFill="1" applyBorder="1" applyAlignment="1" applyProtection="1">
      <alignment horizontal="center" vertical="center" wrapText="1"/>
      <protection locked="0"/>
    </xf>
    <xf numFmtId="0" fontId="20" fillId="36" borderId="29" xfId="42" applyNumberFormat="1" applyFont="1" applyFill="1" applyBorder="1" applyAlignment="1" applyProtection="1">
      <alignment horizontal="center" vertical="center" wrapText="1"/>
      <protection locked="0"/>
    </xf>
    <xf numFmtId="0" fontId="20" fillId="36" borderId="30" xfId="42" applyNumberFormat="1" applyFont="1" applyFill="1" applyBorder="1" applyAlignment="1" applyProtection="1">
      <alignment horizontal="center" vertical="center" wrapText="1"/>
      <protection locked="0"/>
    </xf>
    <xf numFmtId="0" fontId="59" fillId="0" borderId="38" xfId="42" applyNumberFormat="1" applyFont="1" applyBorder="1" applyAlignment="1" applyProtection="1">
      <alignment horizontal="left" vertical="center" wrapText="1"/>
      <protection locked="0"/>
    </xf>
    <xf numFmtId="0" fontId="59" fillId="0" borderId="16" xfId="42" applyNumberFormat="1" applyFont="1" applyBorder="1" applyAlignment="1" applyProtection="1">
      <alignment horizontal="left" vertical="center" wrapText="1"/>
      <protection locked="0"/>
    </xf>
    <xf numFmtId="0" fontId="7" fillId="0" borderId="14" xfId="42" applyNumberFormat="1" applyFont="1" applyBorder="1" applyAlignment="1" applyProtection="1">
      <alignment horizontal="left" vertical="center" wrapText="1"/>
      <protection locked="0"/>
    </xf>
    <xf numFmtId="0" fontId="7" fillId="0" borderId="39" xfId="42" applyNumberFormat="1" applyFont="1" applyBorder="1" applyAlignment="1" applyProtection="1">
      <alignment horizontal="left" vertical="center" wrapText="1"/>
      <protection locked="0"/>
    </xf>
    <xf numFmtId="0" fontId="7" fillId="0" borderId="38" xfId="42" applyNumberFormat="1" applyFont="1" applyBorder="1" applyAlignment="1" applyProtection="1">
      <alignment horizontal="left" vertical="center" wrapText="1"/>
      <protection locked="0"/>
    </xf>
    <xf numFmtId="0" fontId="7" fillId="0" borderId="16" xfId="42" applyNumberFormat="1" applyFont="1" applyBorder="1" applyAlignment="1" applyProtection="1">
      <alignment horizontal="left" vertical="center" wrapText="1"/>
      <protection locked="0"/>
    </xf>
    <xf numFmtId="0" fontId="9" fillId="0" borderId="40" xfId="0" applyNumberFormat="1" applyFont="1" applyBorder="1" applyAlignment="1" applyProtection="1">
      <alignment horizontal="center" vertical="center" wrapText="1"/>
      <protection locked="0"/>
    </xf>
    <xf numFmtId="0" fontId="9" fillId="0" borderId="41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left" vertical="center" wrapText="1"/>
      <protection locked="0"/>
    </xf>
    <xf numFmtId="0" fontId="7" fillId="0" borderId="33" xfId="42" applyNumberFormat="1" applyFont="1" applyBorder="1" applyAlignment="1" applyProtection="1">
      <alignment horizontal="left" vertical="center" wrapText="1"/>
      <protection locked="0"/>
    </xf>
    <xf numFmtId="0" fontId="9" fillId="0" borderId="42" xfId="0" applyNumberFormat="1" applyFont="1" applyBorder="1" applyAlignment="1" applyProtection="1">
      <alignment horizontal="center" vertical="center" wrapText="1"/>
      <protection locked="0"/>
    </xf>
    <xf numFmtId="0" fontId="16" fillId="0" borderId="35" xfId="42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59" fillId="0" borderId="39" xfId="42" applyNumberFormat="1" applyFont="1" applyBorder="1" applyAlignment="1" applyProtection="1">
      <alignment horizontal="left" vertical="center" wrapText="1"/>
      <protection locked="0"/>
    </xf>
    <xf numFmtId="0" fontId="59" fillId="0" borderId="31" xfId="0" applyNumberFormat="1" applyFont="1" applyBorder="1" applyAlignment="1" applyProtection="1">
      <alignment horizontal="left" vertical="center" wrapText="1"/>
      <protection locked="0"/>
    </xf>
    <xf numFmtId="0" fontId="59" fillId="0" borderId="32" xfId="0" applyNumberFormat="1" applyFont="1" applyBorder="1" applyAlignment="1" applyProtection="1">
      <alignment horizontal="left" vertical="center" wrapText="1"/>
      <protection locked="0"/>
    </xf>
    <xf numFmtId="0" fontId="59" fillId="0" borderId="31" xfId="42" applyNumberFormat="1" applyFont="1" applyBorder="1" applyAlignment="1" applyProtection="1">
      <alignment horizontal="left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0" fillId="0" borderId="1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0" fontId="14" fillId="0" borderId="0" xfId="42" applyNumberFormat="1" applyFont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0" xfId="42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61" xfId="0" applyNumberFormat="1" applyFont="1" applyBorder="1" applyAlignment="1">
      <alignment horizontal="left" vertical="center" wrapText="1"/>
    </xf>
    <xf numFmtId="0" fontId="7" fillId="0" borderId="62" xfId="0" applyNumberFormat="1" applyFont="1" applyBorder="1" applyAlignment="1">
      <alignment horizontal="left" vertical="center" wrapText="1"/>
    </xf>
    <xf numFmtId="0" fontId="7" fillId="0" borderId="63" xfId="0" applyNumberFormat="1" applyFont="1" applyBorder="1" applyAlignment="1">
      <alignment horizontal="left" vertical="center" wrapText="1"/>
    </xf>
    <xf numFmtId="0" fontId="13" fillId="36" borderId="28" xfId="42" applyFont="1" applyFill="1" applyBorder="1" applyAlignment="1" applyProtection="1">
      <alignment horizontal="center" vertical="center" wrapText="1"/>
      <protection/>
    </xf>
    <xf numFmtId="0" fontId="13" fillId="36" borderId="29" xfId="42" applyFont="1" applyFill="1" applyBorder="1" applyAlignment="1" applyProtection="1">
      <alignment horizontal="center" vertical="center" wrapText="1"/>
      <protection/>
    </xf>
    <xf numFmtId="0" fontId="13" fillId="36" borderId="30" xfId="42" applyFont="1" applyFill="1" applyBorder="1" applyAlignment="1" applyProtection="1">
      <alignment horizontal="center" vertical="center" wrapText="1"/>
      <protection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left" vertical="center" wrapText="1"/>
    </xf>
    <xf numFmtId="0" fontId="7" fillId="0" borderId="67" xfId="42" applyFont="1" applyFill="1" applyBorder="1" applyAlignment="1" applyProtection="1">
      <alignment horizontal="center" vertical="center" wrapText="1"/>
      <protection/>
    </xf>
    <xf numFmtId="0" fontId="59" fillId="35" borderId="25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42" applyFont="1" applyFill="1" applyBorder="1" applyAlignment="1" applyProtection="1">
      <alignment horizontal="center" vertical="center" wrapText="1"/>
      <protection/>
    </xf>
    <xf numFmtId="0" fontId="7" fillId="0" borderId="70" xfId="0" applyNumberFormat="1" applyFont="1" applyBorder="1" applyAlignment="1">
      <alignment horizontal="center" vertical="center" wrapText="1"/>
    </xf>
    <xf numFmtId="0" fontId="7" fillId="35" borderId="25" xfId="0" applyNumberFormat="1" applyFont="1" applyFill="1" applyBorder="1" applyAlignment="1">
      <alignment horizontal="left" vertical="center" wrapText="1"/>
    </xf>
    <xf numFmtId="0" fontId="7" fillId="35" borderId="7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35" borderId="27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59" fillId="35" borderId="70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71" xfId="42" applyFont="1" applyFill="1" applyBorder="1" applyAlignment="1" applyProtection="1">
      <alignment horizontal="center" vertical="center" wrapText="1"/>
      <protection/>
    </xf>
    <xf numFmtId="0" fontId="59" fillId="35" borderId="72" xfId="0" applyNumberFormat="1" applyFont="1" applyFill="1" applyBorder="1" applyAlignment="1">
      <alignment horizontal="left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276225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590550</xdr:colOff>
      <xdr:row>0</xdr:row>
      <xdr:rowOff>152400</xdr:rowOff>
    </xdr:from>
    <xdr:to>
      <xdr:col>27</xdr:col>
      <xdr:colOff>1038225</xdr:colOff>
      <xdr:row>2</xdr:row>
      <xdr:rowOff>190500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15240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2</xdr:col>
      <xdr:colOff>38100</xdr:colOff>
      <xdr:row>1</xdr:row>
      <xdr:rowOff>47625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47625</xdr:colOff>
      <xdr:row>2</xdr:row>
      <xdr:rowOff>0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6">
          <cell r="A6" t="str">
            <v>Гл. судья, судья МК</v>
          </cell>
        </row>
        <row r="8">
          <cell r="G8" t="str">
            <v>/г.Москва/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регистрация (2)"/>
      <sheetName val="регистрация 1"/>
    </sheetNames>
    <sheetDataSet>
      <sheetData sheetId="0">
        <row r="3">
          <cell r="A3" t="str">
            <v>9-12 февраля 2016.                                                         г.Петрозаводск</v>
          </cell>
        </row>
        <row r="7">
          <cell r="G7" t="str">
            <v>Н.Н.Малышев</v>
          </cell>
        </row>
        <row r="8">
          <cell r="A8" t="str">
            <v>Гл. секретарь, судья МК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44"/>
  <sheetViews>
    <sheetView zoomScalePageLayoutView="0" workbookViewId="0" topLeftCell="A1">
      <selection activeCell="H92" sqref="B6:H93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</cols>
  <sheetData>
    <row r="1" spans="1:8" ht="21.75" customHeight="1" thickBot="1">
      <c r="A1" s="213" t="s">
        <v>13</v>
      </c>
      <c r="B1" s="213"/>
      <c r="C1" s="213"/>
      <c r="D1" s="213"/>
      <c r="E1" s="213"/>
      <c r="F1" s="213"/>
      <c r="G1" s="213"/>
      <c r="H1" s="213"/>
    </row>
    <row r="2" spans="2:8" ht="19.5" customHeight="1" thickBot="1">
      <c r="B2" s="214" t="s">
        <v>16</v>
      </c>
      <c r="C2" s="214"/>
      <c r="D2" s="215" t="str">
        <f>HYPERLINK('[1]реквизиты'!$A$2)</f>
        <v>Чемпионат России по БОЕВОМУ САМБО </v>
      </c>
      <c r="E2" s="216"/>
      <c r="F2" s="216"/>
      <c r="G2" s="216"/>
      <c r="H2" s="217"/>
    </row>
    <row r="3" spans="1:8" ht="12.75" customHeight="1">
      <c r="A3" s="127" t="str">
        <f>Итоговый!B3</f>
        <v>9-12 февраля 2016.                                                         г.Петрозаводск</v>
      </c>
      <c r="B3" s="127"/>
      <c r="C3" s="127"/>
      <c r="D3" s="127"/>
      <c r="E3" s="127"/>
      <c r="F3" s="127"/>
      <c r="G3" s="218" t="s">
        <v>177</v>
      </c>
      <c r="H3" s="218"/>
    </row>
    <row r="4" spans="1:8" ht="12.75" customHeight="1">
      <c r="A4" s="168" t="s">
        <v>0</v>
      </c>
      <c r="B4" s="196" t="s">
        <v>1</v>
      </c>
      <c r="C4" s="168" t="s">
        <v>2</v>
      </c>
      <c r="D4" s="168" t="s">
        <v>3</v>
      </c>
      <c r="E4" s="134" t="s">
        <v>4</v>
      </c>
      <c r="F4" s="135"/>
      <c r="G4" s="168" t="s">
        <v>6</v>
      </c>
      <c r="H4" s="168" t="s">
        <v>5</v>
      </c>
    </row>
    <row r="5" spans="1:8" ht="12.75" customHeight="1">
      <c r="A5" s="165"/>
      <c r="B5" s="197"/>
      <c r="C5" s="165"/>
      <c r="D5" s="165"/>
      <c r="E5" s="136"/>
      <c r="F5" s="137"/>
      <c r="G5" s="165"/>
      <c r="H5" s="165"/>
    </row>
    <row r="6" spans="1:8" ht="12.75" customHeight="1">
      <c r="A6" s="138">
        <v>1</v>
      </c>
      <c r="B6" s="151">
        <v>1</v>
      </c>
      <c r="C6" s="147" t="s">
        <v>156</v>
      </c>
      <c r="D6" s="156" t="s">
        <v>157</v>
      </c>
      <c r="E6" s="133" t="s">
        <v>90</v>
      </c>
      <c r="F6" s="158" t="s">
        <v>155</v>
      </c>
      <c r="G6" s="160"/>
      <c r="H6" s="158" t="s">
        <v>92</v>
      </c>
    </row>
    <row r="7" spans="1:8" ht="15" customHeight="1">
      <c r="A7" s="139"/>
      <c r="B7" s="151"/>
      <c r="C7" s="148"/>
      <c r="D7" s="157"/>
      <c r="E7" s="133"/>
      <c r="F7" s="159"/>
      <c r="G7" s="161"/>
      <c r="H7" s="159"/>
    </row>
    <row r="8" spans="1:8" ht="12.75" customHeight="1">
      <c r="A8" s="138">
        <v>2</v>
      </c>
      <c r="B8" s="140">
        <v>2</v>
      </c>
      <c r="C8" s="145" t="s">
        <v>35</v>
      </c>
      <c r="D8" s="164" t="s">
        <v>36</v>
      </c>
      <c r="E8" s="131" t="s">
        <v>33</v>
      </c>
      <c r="F8" s="162" t="s">
        <v>37</v>
      </c>
      <c r="G8" s="166"/>
      <c r="H8" s="145" t="s">
        <v>38</v>
      </c>
    </row>
    <row r="9" spans="1:8" ht="15" customHeight="1">
      <c r="A9" s="139"/>
      <c r="B9" s="140"/>
      <c r="C9" s="146"/>
      <c r="D9" s="169"/>
      <c r="E9" s="131"/>
      <c r="F9" s="163"/>
      <c r="G9" s="167"/>
      <c r="H9" s="198"/>
    </row>
    <row r="10" spans="1:8" ht="15" customHeight="1">
      <c r="A10" s="138">
        <v>3</v>
      </c>
      <c r="B10" s="151">
        <v>3</v>
      </c>
      <c r="C10" s="147" t="s">
        <v>47</v>
      </c>
      <c r="D10" s="156" t="s">
        <v>48</v>
      </c>
      <c r="E10" s="132" t="s">
        <v>33</v>
      </c>
      <c r="F10" s="141" t="s">
        <v>34</v>
      </c>
      <c r="G10" s="141"/>
      <c r="H10" s="141" t="s">
        <v>49</v>
      </c>
    </row>
    <row r="11" spans="1:8" ht="15.75" customHeight="1">
      <c r="A11" s="139"/>
      <c r="B11" s="151"/>
      <c r="C11" s="148"/>
      <c r="D11" s="157"/>
      <c r="E11" s="132"/>
      <c r="F11" s="142"/>
      <c r="G11" s="142"/>
      <c r="H11" s="142"/>
    </row>
    <row r="12" spans="1:8" ht="12.75" customHeight="1">
      <c r="A12" s="138">
        <v>4</v>
      </c>
      <c r="B12" s="151">
        <v>4</v>
      </c>
      <c r="C12" s="147" t="s">
        <v>100</v>
      </c>
      <c r="D12" s="156" t="s">
        <v>101</v>
      </c>
      <c r="E12" s="130" t="s">
        <v>57</v>
      </c>
      <c r="F12" s="145" t="s">
        <v>102</v>
      </c>
      <c r="G12" s="174"/>
      <c r="H12" s="145" t="s">
        <v>59</v>
      </c>
    </row>
    <row r="13" spans="1:8" ht="15" customHeight="1">
      <c r="A13" s="139"/>
      <c r="B13" s="151"/>
      <c r="C13" s="148"/>
      <c r="D13" s="157"/>
      <c r="E13" s="130"/>
      <c r="F13" s="146"/>
      <c r="G13" s="175"/>
      <c r="H13" s="146"/>
    </row>
    <row r="14" spans="1:8" ht="12.75" customHeight="1">
      <c r="A14" s="138">
        <v>5</v>
      </c>
      <c r="B14" s="151">
        <v>5</v>
      </c>
      <c r="C14" s="145" t="s">
        <v>158</v>
      </c>
      <c r="D14" s="168" t="s">
        <v>159</v>
      </c>
      <c r="E14" s="133" t="s">
        <v>160</v>
      </c>
      <c r="F14" s="172" t="s">
        <v>161</v>
      </c>
      <c r="G14" s="166"/>
      <c r="H14" s="145" t="s">
        <v>162</v>
      </c>
    </row>
    <row r="15" spans="1:8" ht="15" customHeight="1">
      <c r="A15" s="139"/>
      <c r="B15" s="151"/>
      <c r="C15" s="146"/>
      <c r="D15" s="165"/>
      <c r="E15" s="133"/>
      <c r="F15" s="173"/>
      <c r="G15" s="167"/>
      <c r="H15" s="146"/>
    </row>
    <row r="16" spans="1:8" ht="12.75" customHeight="1">
      <c r="A16" s="138">
        <v>6</v>
      </c>
      <c r="B16" s="151">
        <v>6</v>
      </c>
      <c r="C16" s="145" t="s">
        <v>41</v>
      </c>
      <c r="D16" s="168" t="s">
        <v>42</v>
      </c>
      <c r="E16" s="132" t="s">
        <v>39</v>
      </c>
      <c r="F16" s="145" t="s">
        <v>43</v>
      </c>
      <c r="G16" s="160"/>
      <c r="H16" s="170" t="s">
        <v>44</v>
      </c>
    </row>
    <row r="17" spans="1:8" ht="15" customHeight="1">
      <c r="A17" s="139"/>
      <c r="B17" s="151"/>
      <c r="C17" s="146" t="s">
        <v>45</v>
      </c>
      <c r="D17" s="165" t="s">
        <v>46</v>
      </c>
      <c r="E17" s="132"/>
      <c r="F17" s="146"/>
      <c r="G17" s="161"/>
      <c r="H17" s="171"/>
    </row>
    <row r="18" spans="1:8" ht="12.75" customHeight="1">
      <c r="A18" s="138">
        <v>7</v>
      </c>
      <c r="B18" s="140">
        <v>7</v>
      </c>
      <c r="C18" s="145" t="s">
        <v>82</v>
      </c>
      <c r="D18" s="168" t="s">
        <v>83</v>
      </c>
      <c r="E18" s="131" t="s">
        <v>39</v>
      </c>
      <c r="F18" s="162" t="s">
        <v>84</v>
      </c>
      <c r="G18" s="192"/>
      <c r="H18" s="170" t="s">
        <v>85</v>
      </c>
    </row>
    <row r="19" spans="1:8" ht="15" customHeight="1">
      <c r="A19" s="139"/>
      <c r="B19" s="140"/>
      <c r="C19" s="146" t="s">
        <v>86</v>
      </c>
      <c r="D19" s="165" t="s">
        <v>87</v>
      </c>
      <c r="E19" s="131"/>
      <c r="F19" s="163"/>
      <c r="G19" s="193"/>
      <c r="H19" s="171"/>
    </row>
    <row r="20" spans="1:8" ht="12.75" customHeight="1">
      <c r="A20" s="138">
        <v>8</v>
      </c>
      <c r="B20" s="151">
        <v>8</v>
      </c>
      <c r="C20" s="145" t="s">
        <v>173</v>
      </c>
      <c r="D20" s="164" t="s">
        <v>174</v>
      </c>
      <c r="E20" s="131" t="s">
        <v>52</v>
      </c>
      <c r="F20" s="162" t="s">
        <v>175</v>
      </c>
      <c r="G20" s="185"/>
      <c r="H20" s="145" t="s">
        <v>176</v>
      </c>
    </row>
    <row r="21" spans="1:8" ht="15" customHeight="1">
      <c r="A21" s="139"/>
      <c r="B21" s="151"/>
      <c r="C21" s="146"/>
      <c r="D21" s="169"/>
      <c r="E21" s="131"/>
      <c r="F21" s="163"/>
      <c r="G21" s="186"/>
      <c r="H21" s="146"/>
    </row>
    <row r="22" spans="1:8" ht="12.75" customHeight="1">
      <c r="A22" s="138">
        <v>9</v>
      </c>
      <c r="B22" s="151">
        <v>9</v>
      </c>
      <c r="C22" s="145" t="s">
        <v>127</v>
      </c>
      <c r="D22" s="164" t="s">
        <v>128</v>
      </c>
      <c r="E22" s="131" t="s">
        <v>57</v>
      </c>
      <c r="F22" s="145" t="s">
        <v>58</v>
      </c>
      <c r="G22" s="166"/>
      <c r="H22" s="145" t="s">
        <v>129</v>
      </c>
    </row>
    <row r="23" spans="1:8" ht="15" customHeight="1">
      <c r="A23" s="139"/>
      <c r="B23" s="151"/>
      <c r="C23" s="146"/>
      <c r="D23" s="165"/>
      <c r="E23" s="131"/>
      <c r="F23" s="146"/>
      <c r="G23" s="167"/>
      <c r="H23" s="146"/>
    </row>
    <row r="24" spans="1:8" ht="12.75" customHeight="1">
      <c r="A24" s="138">
        <v>10</v>
      </c>
      <c r="B24" s="138">
        <v>10</v>
      </c>
      <c r="C24" s="147" t="s">
        <v>165</v>
      </c>
      <c r="D24" s="156" t="s">
        <v>166</v>
      </c>
      <c r="E24" s="130" t="s">
        <v>110</v>
      </c>
      <c r="F24" s="147" t="s">
        <v>167</v>
      </c>
      <c r="G24" s="149"/>
      <c r="H24" s="147" t="s">
        <v>168</v>
      </c>
    </row>
    <row r="25" spans="1:8" ht="15" customHeight="1">
      <c r="A25" s="139"/>
      <c r="B25" s="138"/>
      <c r="C25" s="148"/>
      <c r="D25" s="157"/>
      <c r="E25" s="130"/>
      <c r="F25" s="148"/>
      <c r="G25" s="150"/>
      <c r="H25" s="148"/>
    </row>
    <row r="26" spans="1:8" ht="12.75" customHeight="1">
      <c r="A26" s="138">
        <v>11</v>
      </c>
      <c r="B26" s="140">
        <v>11</v>
      </c>
      <c r="C26" s="158" t="s">
        <v>153</v>
      </c>
      <c r="D26" s="160" t="s">
        <v>154</v>
      </c>
      <c r="E26" s="133" t="s">
        <v>90</v>
      </c>
      <c r="F26" s="158" t="s">
        <v>155</v>
      </c>
      <c r="G26" s="160"/>
      <c r="H26" s="158" t="s">
        <v>92</v>
      </c>
    </row>
    <row r="27" spans="1:8" ht="15" customHeight="1">
      <c r="A27" s="139"/>
      <c r="B27" s="140"/>
      <c r="C27" s="159"/>
      <c r="D27" s="161"/>
      <c r="E27" s="133"/>
      <c r="F27" s="159"/>
      <c r="G27" s="161"/>
      <c r="H27" s="159"/>
    </row>
    <row r="28" spans="1:8" ht="15.75" customHeight="1">
      <c r="A28" s="138">
        <v>12</v>
      </c>
      <c r="B28" s="151">
        <v>12</v>
      </c>
      <c r="C28" s="152" t="s">
        <v>93</v>
      </c>
      <c r="D28" s="154" t="s">
        <v>94</v>
      </c>
      <c r="E28" s="132" t="s">
        <v>33</v>
      </c>
      <c r="F28" s="145" t="s">
        <v>95</v>
      </c>
      <c r="G28" s="149"/>
      <c r="H28" s="145" t="s">
        <v>38</v>
      </c>
    </row>
    <row r="29" spans="1:8" ht="15" customHeight="1">
      <c r="A29" s="139"/>
      <c r="B29" s="151"/>
      <c r="C29" s="153"/>
      <c r="D29" s="155"/>
      <c r="E29" s="132"/>
      <c r="F29" s="146"/>
      <c r="G29" s="150"/>
      <c r="H29" s="146"/>
    </row>
    <row r="30" spans="1:8" ht="12.75" customHeight="1">
      <c r="A30" s="138">
        <v>13</v>
      </c>
      <c r="B30" s="151">
        <v>13</v>
      </c>
      <c r="C30" s="147" t="s">
        <v>50</v>
      </c>
      <c r="D30" s="156" t="s">
        <v>51</v>
      </c>
      <c r="E30" s="130" t="s">
        <v>52</v>
      </c>
      <c r="F30" s="147" t="s">
        <v>53</v>
      </c>
      <c r="G30" s="149"/>
      <c r="H30" s="147" t="s">
        <v>54</v>
      </c>
    </row>
    <row r="31" spans="1:8" ht="15" customHeight="1">
      <c r="A31" s="139"/>
      <c r="B31" s="151"/>
      <c r="C31" s="148"/>
      <c r="D31" s="157"/>
      <c r="E31" s="130"/>
      <c r="F31" s="148"/>
      <c r="G31" s="150"/>
      <c r="H31" s="148"/>
    </row>
    <row r="32" spans="1:8" ht="12.75" customHeight="1">
      <c r="A32" s="138">
        <v>14</v>
      </c>
      <c r="B32" s="140">
        <v>14</v>
      </c>
      <c r="C32" s="141" t="s">
        <v>103</v>
      </c>
      <c r="D32" s="143" t="s">
        <v>104</v>
      </c>
      <c r="E32" s="132" t="s">
        <v>62</v>
      </c>
      <c r="F32" s="141" t="s">
        <v>105</v>
      </c>
      <c r="G32" s="194" t="s">
        <v>106</v>
      </c>
      <c r="H32" s="141" t="s">
        <v>107</v>
      </c>
    </row>
    <row r="33" spans="1:8" ht="15" customHeight="1">
      <c r="A33" s="139"/>
      <c r="B33" s="140"/>
      <c r="C33" s="142"/>
      <c r="D33" s="144"/>
      <c r="E33" s="132"/>
      <c r="F33" s="142"/>
      <c r="G33" s="195"/>
      <c r="H33" s="142"/>
    </row>
    <row r="34" spans="1:8" ht="12.75" customHeight="1">
      <c r="A34" s="138">
        <v>15</v>
      </c>
      <c r="B34" s="138">
        <v>15</v>
      </c>
      <c r="C34" s="141" t="s">
        <v>149</v>
      </c>
      <c r="D34" s="143" t="s">
        <v>150</v>
      </c>
      <c r="E34" s="132" t="s">
        <v>90</v>
      </c>
      <c r="F34" s="176" t="s">
        <v>151</v>
      </c>
      <c r="G34" s="149"/>
      <c r="H34" s="147" t="s">
        <v>152</v>
      </c>
    </row>
    <row r="35" spans="1:8" ht="15" customHeight="1">
      <c r="A35" s="139"/>
      <c r="B35" s="138"/>
      <c r="C35" s="142"/>
      <c r="D35" s="144"/>
      <c r="E35" s="132"/>
      <c r="F35" s="177"/>
      <c r="G35" s="150"/>
      <c r="H35" s="148"/>
    </row>
    <row r="36" spans="1:8" ht="15.75" customHeight="1">
      <c r="A36" s="138">
        <v>16</v>
      </c>
      <c r="B36" s="181">
        <v>16</v>
      </c>
      <c r="C36" s="147" t="s">
        <v>180</v>
      </c>
      <c r="D36" s="180" t="s">
        <v>181</v>
      </c>
      <c r="E36" s="130" t="s">
        <v>57</v>
      </c>
      <c r="F36" s="147" t="s">
        <v>102</v>
      </c>
      <c r="G36" s="149"/>
      <c r="H36" s="147" t="s">
        <v>59</v>
      </c>
    </row>
    <row r="37" spans="1:8" ht="12.75" customHeight="1">
      <c r="A37" s="139"/>
      <c r="B37" s="181"/>
      <c r="C37" s="148"/>
      <c r="D37" s="157"/>
      <c r="E37" s="130"/>
      <c r="F37" s="148"/>
      <c r="G37" s="150"/>
      <c r="H37" s="148"/>
    </row>
    <row r="38" spans="1:8" ht="12.75" customHeight="1">
      <c r="A38" s="138">
        <v>17</v>
      </c>
      <c r="B38" s="151">
        <v>17</v>
      </c>
      <c r="C38" s="145" t="s">
        <v>113</v>
      </c>
      <c r="D38" s="168" t="s">
        <v>114</v>
      </c>
      <c r="E38" s="132" t="s">
        <v>33</v>
      </c>
      <c r="F38" s="145" t="s">
        <v>115</v>
      </c>
      <c r="G38" s="166"/>
      <c r="H38" s="178" t="s">
        <v>116</v>
      </c>
    </row>
    <row r="39" spans="1:8" ht="12.75" customHeight="1">
      <c r="A39" s="139"/>
      <c r="B39" s="151"/>
      <c r="C39" s="146"/>
      <c r="D39" s="165"/>
      <c r="E39" s="132"/>
      <c r="F39" s="146"/>
      <c r="G39" s="167"/>
      <c r="H39" s="179"/>
    </row>
    <row r="40" spans="1:8" ht="12.75" customHeight="1">
      <c r="A40" s="138">
        <v>18</v>
      </c>
      <c r="B40" s="151">
        <v>18</v>
      </c>
      <c r="C40" s="145" t="s">
        <v>138</v>
      </c>
      <c r="D40" s="168" t="s">
        <v>139</v>
      </c>
      <c r="E40" s="130" t="s">
        <v>52</v>
      </c>
      <c r="F40" s="147" t="s">
        <v>136</v>
      </c>
      <c r="G40" s="166"/>
      <c r="H40" s="147" t="s">
        <v>137</v>
      </c>
    </row>
    <row r="41" spans="1:8" ht="12.75" customHeight="1">
      <c r="A41" s="139"/>
      <c r="B41" s="151"/>
      <c r="C41" s="146"/>
      <c r="D41" s="165"/>
      <c r="E41" s="130"/>
      <c r="F41" s="148"/>
      <c r="G41" s="167"/>
      <c r="H41" s="148"/>
    </row>
    <row r="42" spans="1:8" ht="12.75" customHeight="1">
      <c r="A42" s="138">
        <v>19</v>
      </c>
      <c r="B42" s="151">
        <v>19</v>
      </c>
      <c r="C42" s="147" t="s">
        <v>68</v>
      </c>
      <c r="D42" s="156" t="s">
        <v>69</v>
      </c>
      <c r="E42" s="130" t="s">
        <v>57</v>
      </c>
      <c r="F42" s="145" t="s">
        <v>70</v>
      </c>
      <c r="G42" s="149"/>
      <c r="H42" s="145" t="s">
        <v>71</v>
      </c>
    </row>
    <row r="43" spans="1:8" ht="12.75" customHeight="1">
      <c r="A43" s="139"/>
      <c r="B43" s="151"/>
      <c r="C43" s="148"/>
      <c r="D43" s="157"/>
      <c r="E43" s="130"/>
      <c r="F43" s="146"/>
      <c r="G43" s="150"/>
      <c r="H43" s="146"/>
    </row>
    <row r="44" spans="1:8" ht="12.75" customHeight="1">
      <c r="A44" s="138">
        <v>20</v>
      </c>
      <c r="B44" s="138">
        <v>20</v>
      </c>
      <c r="C44" s="158" t="s">
        <v>77</v>
      </c>
      <c r="D44" s="160" t="s">
        <v>78</v>
      </c>
      <c r="E44" s="133" t="s">
        <v>79</v>
      </c>
      <c r="F44" s="158" t="s">
        <v>80</v>
      </c>
      <c r="G44" s="160"/>
      <c r="H44" s="158" t="s">
        <v>81</v>
      </c>
    </row>
    <row r="45" spans="1:8" ht="12.75" customHeight="1">
      <c r="A45" s="139"/>
      <c r="B45" s="138"/>
      <c r="C45" s="159"/>
      <c r="D45" s="161"/>
      <c r="E45" s="133"/>
      <c r="F45" s="159"/>
      <c r="G45" s="161"/>
      <c r="H45" s="159"/>
    </row>
    <row r="46" spans="1:8" ht="12.75" customHeight="1">
      <c r="A46" s="138">
        <v>21</v>
      </c>
      <c r="B46" s="151">
        <v>21</v>
      </c>
      <c r="C46" s="158" t="s">
        <v>121</v>
      </c>
      <c r="D46" s="160" t="s">
        <v>122</v>
      </c>
      <c r="E46" s="132" t="s">
        <v>39</v>
      </c>
      <c r="F46" s="145" t="s">
        <v>43</v>
      </c>
      <c r="G46" s="174"/>
      <c r="H46" s="172" t="s">
        <v>40</v>
      </c>
    </row>
    <row r="47" spans="1:8" ht="12.75" customHeight="1">
      <c r="A47" s="139"/>
      <c r="B47" s="151"/>
      <c r="C47" s="159" t="s">
        <v>123</v>
      </c>
      <c r="D47" s="161" t="s">
        <v>124</v>
      </c>
      <c r="E47" s="132"/>
      <c r="F47" s="146"/>
      <c r="G47" s="175"/>
      <c r="H47" s="173"/>
    </row>
    <row r="48" spans="1:8" ht="12.75" customHeight="1">
      <c r="A48" s="138">
        <v>22</v>
      </c>
      <c r="B48" s="151">
        <v>22</v>
      </c>
      <c r="C48" s="145" t="s">
        <v>55</v>
      </c>
      <c r="D48" s="164" t="s">
        <v>56</v>
      </c>
      <c r="E48" s="131" t="s">
        <v>57</v>
      </c>
      <c r="F48" s="145" t="s">
        <v>58</v>
      </c>
      <c r="G48" s="166"/>
      <c r="H48" s="145" t="s">
        <v>59</v>
      </c>
    </row>
    <row r="49" spans="1:8" ht="12.75" customHeight="1">
      <c r="A49" s="139"/>
      <c r="B49" s="151"/>
      <c r="C49" s="146"/>
      <c r="D49" s="165"/>
      <c r="E49" s="131"/>
      <c r="F49" s="146"/>
      <c r="G49" s="167"/>
      <c r="H49" s="182"/>
    </row>
    <row r="50" spans="1:8" ht="12.75" customHeight="1">
      <c r="A50" s="138">
        <v>23</v>
      </c>
      <c r="B50" s="183">
        <v>23</v>
      </c>
      <c r="C50" s="145" t="s">
        <v>169</v>
      </c>
      <c r="D50" s="168" t="s">
        <v>170</v>
      </c>
      <c r="E50" s="133" t="s">
        <v>110</v>
      </c>
      <c r="F50" s="158" t="s">
        <v>171</v>
      </c>
      <c r="G50" s="185"/>
      <c r="H50" s="145" t="s">
        <v>172</v>
      </c>
    </row>
    <row r="51" spans="1:8" ht="12.75" customHeight="1">
      <c r="A51" s="139"/>
      <c r="B51" s="183"/>
      <c r="C51" s="146"/>
      <c r="D51" s="165"/>
      <c r="E51" s="133"/>
      <c r="F51" s="159"/>
      <c r="G51" s="186"/>
      <c r="H51" s="146"/>
    </row>
    <row r="52" spans="1:8" ht="12.75" customHeight="1">
      <c r="A52" s="138">
        <v>24</v>
      </c>
      <c r="B52" s="184">
        <v>24</v>
      </c>
      <c r="C52" s="145" t="s">
        <v>178</v>
      </c>
      <c r="D52" s="164" t="s">
        <v>179</v>
      </c>
      <c r="E52" s="132" t="s">
        <v>33</v>
      </c>
      <c r="F52" s="141" t="s">
        <v>34</v>
      </c>
      <c r="G52" s="141"/>
      <c r="H52" s="141" t="s">
        <v>49</v>
      </c>
    </row>
    <row r="53" spans="1:8" ht="12.75" customHeight="1">
      <c r="A53" s="139"/>
      <c r="B53" s="184"/>
      <c r="C53" s="146"/>
      <c r="D53" s="165"/>
      <c r="E53" s="132"/>
      <c r="F53" s="142"/>
      <c r="G53" s="142"/>
      <c r="H53" s="142"/>
    </row>
    <row r="54" spans="1:8" ht="12.75" customHeight="1">
      <c r="A54" s="138">
        <v>25</v>
      </c>
      <c r="B54" s="151">
        <v>25</v>
      </c>
      <c r="C54" s="158" t="s">
        <v>72</v>
      </c>
      <c r="D54" s="160" t="s">
        <v>73</v>
      </c>
      <c r="E54" s="131" t="s">
        <v>74</v>
      </c>
      <c r="F54" s="162" t="s">
        <v>75</v>
      </c>
      <c r="G54" s="187"/>
      <c r="H54" s="162" t="s">
        <v>76</v>
      </c>
    </row>
    <row r="55" spans="1:8" ht="12.75" customHeight="1">
      <c r="A55" s="139"/>
      <c r="B55" s="151"/>
      <c r="C55" s="159"/>
      <c r="D55" s="161"/>
      <c r="E55" s="131"/>
      <c r="F55" s="163"/>
      <c r="G55" s="188"/>
      <c r="H55" s="163"/>
    </row>
    <row r="56" spans="1:8" ht="12.75" customHeight="1">
      <c r="A56" s="138">
        <v>26</v>
      </c>
      <c r="B56" s="151">
        <v>26</v>
      </c>
      <c r="C56" s="147" t="s">
        <v>182</v>
      </c>
      <c r="D56" s="156" t="s">
        <v>163</v>
      </c>
      <c r="E56" s="133" t="s">
        <v>160</v>
      </c>
      <c r="F56" s="172" t="s">
        <v>161</v>
      </c>
      <c r="G56" s="166"/>
      <c r="H56" s="145" t="s">
        <v>164</v>
      </c>
    </row>
    <row r="57" spans="1:8" ht="20.25" customHeight="1">
      <c r="A57" s="139"/>
      <c r="B57" s="151"/>
      <c r="C57" s="148"/>
      <c r="D57" s="157"/>
      <c r="E57" s="133"/>
      <c r="F57" s="173"/>
      <c r="G57" s="167"/>
      <c r="H57" s="146"/>
    </row>
    <row r="58" spans="1:8" ht="12.75" customHeight="1">
      <c r="A58" s="138">
        <v>27</v>
      </c>
      <c r="B58" s="140">
        <v>27</v>
      </c>
      <c r="C58" s="162" t="s">
        <v>140</v>
      </c>
      <c r="D58" s="189" t="s">
        <v>141</v>
      </c>
      <c r="E58" s="130" t="s">
        <v>110</v>
      </c>
      <c r="F58" s="147" t="s">
        <v>142</v>
      </c>
      <c r="G58" s="192"/>
      <c r="H58" s="147" t="s">
        <v>143</v>
      </c>
    </row>
    <row r="59" spans="1:8" ht="17.25" customHeight="1">
      <c r="A59" s="139"/>
      <c r="B59" s="140"/>
      <c r="C59" s="163"/>
      <c r="D59" s="190"/>
      <c r="E59" s="130"/>
      <c r="F59" s="148"/>
      <c r="G59" s="193"/>
      <c r="H59" s="148"/>
    </row>
    <row r="60" spans="1:8" ht="12.75" customHeight="1">
      <c r="A60" s="138">
        <v>28</v>
      </c>
      <c r="B60" s="151">
        <v>28</v>
      </c>
      <c r="C60" s="145" t="s">
        <v>96</v>
      </c>
      <c r="D60" s="164" t="s">
        <v>97</v>
      </c>
      <c r="E60" s="131" t="s">
        <v>90</v>
      </c>
      <c r="F60" s="162" t="s">
        <v>98</v>
      </c>
      <c r="G60" s="166"/>
      <c r="H60" s="145" t="s">
        <v>99</v>
      </c>
    </row>
    <row r="61" spans="1:8" ht="12.75" customHeight="1">
      <c r="A61" s="139"/>
      <c r="B61" s="151"/>
      <c r="C61" s="146"/>
      <c r="D61" s="191"/>
      <c r="E61" s="131"/>
      <c r="F61" s="163"/>
      <c r="G61" s="167"/>
      <c r="H61" s="191"/>
    </row>
    <row r="62" spans="1:8" ht="12.75" customHeight="1">
      <c r="A62" s="138">
        <v>29</v>
      </c>
      <c r="B62" s="151">
        <v>29</v>
      </c>
      <c r="C62" s="162" t="s">
        <v>125</v>
      </c>
      <c r="D62" s="189" t="s">
        <v>126</v>
      </c>
      <c r="E62" s="131" t="s">
        <v>110</v>
      </c>
      <c r="F62" s="189" t="s">
        <v>146</v>
      </c>
      <c r="G62" s="166"/>
      <c r="H62" s="162" t="s">
        <v>148</v>
      </c>
    </row>
    <row r="63" spans="1:8" ht="12.75" customHeight="1">
      <c r="A63" s="139"/>
      <c r="B63" s="151"/>
      <c r="C63" s="163"/>
      <c r="D63" s="190"/>
      <c r="E63" s="131"/>
      <c r="F63" s="190"/>
      <c r="G63" s="167"/>
      <c r="H63" s="163"/>
    </row>
    <row r="64" spans="1:8" ht="12.75" customHeight="1">
      <c r="A64" s="138">
        <v>30</v>
      </c>
      <c r="B64" s="151">
        <v>30</v>
      </c>
      <c r="C64" s="147" t="s">
        <v>88</v>
      </c>
      <c r="D64" s="156" t="s">
        <v>89</v>
      </c>
      <c r="E64" s="132" t="s">
        <v>90</v>
      </c>
      <c r="F64" s="145" t="s">
        <v>91</v>
      </c>
      <c r="G64" s="149"/>
      <c r="H64" s="145" t="s">
        <v>92</v>
      </c>
    </row>
    <row r="65" spans="1:8" ht="12.75" customHeight="1">
      <c r="A65" s="139"/>
      <c r="B65" s="151"/>
      <c r="C65" s="148"/>
      <c r="D65" s="157"/>
      <c r="E65" s="132"/>
      <c r="F65" s="146"/>
      <c r="G65" s="150"/>
      <c r="H65" s="146"/>
    </row>
    <row r="66" spans="1:8" ht="12.75" customHeight="1">
      <c r="A66" s="138">
        <v>31</v>
      </c>
      <c r="B66" s="151">
        <v>31</v>
      </c>
      <c r="C66" s="147" t="s">
        <v>60</v>
      </c>
      <c r="D66" s="156" t="s">
        <v>61</v>
      </c>
      <c r="E66" s="130" t="s">
        <v>62</v>
      </c>
      <c r="F66" s="145" t="s">
        <v>63</v>
      </c>
      <c r="G66" s="174"/>
      <c r="H66" s="145" t="s">
        <v>64</v>
      </c>
    </row>
    <row r="67" spans="1:8" ht="12.75" customHeight="1">
      <c r="A67" s="139"/>
      <c r="B67" s="151"/>
      <c r="C67" s="148"/>
      <c r="D67" s="157"/>
      <c r="E67" s="130"/>
      <c r="F67" s="146"/>
      <c r="G67" s="175"/>
      <c r="H67" s="146"/>
    </row>
    <row r="68" spans="1:8" ht="12.75" customHeight="1">
      <c r="A68" s="138">
        <v>32</v>
      </c>
      <c r="B68" s="138">
        <v>32</v>
      </c>
      <c r="C68" s="147" t="s">
        <v>130</v>
      </c>
      <c r="D68" s="156" t="s">
        <v>131</v>
      </c>
      <c r="E68" s="130" t="s">
        <v>110</v>
      </c>
      <c r="F68" s="152" t="s">
        <v>132</v>
      </c>
      <c r="G68" s="174"/>
      <c r="H68" s="152" t="s">
        <v>133</v>
      </c>
    </row>
    <row r="69" spans="1:8" ht="12.75" customHeight="1">
      <c r="A69" s="139"/>
      <c r="B69" s="138"/>
      <c r="C69" s="148"/>
      <c r="D69" s="157"/>
      <c r="E69" s="130"/>
      <c r="F69" s="153"/>
      <c r="G69" s="175"/>
      <c r="H69" s="153"/>
    </row>
    <row r="70" spans="1:8" ht="12.75" customHeight="1">
      <c r="A70" s="138">
        <v>33</v>
      </c>
      <c r="B70" s="151">
        <v>33</v>
      </c>
      <c r="C70" s="145" t="s">
        <v>144</v>
      </c>
      <c r="D70" s="164" t="s">
        <v>145</v>
      </c>
      <c r="E70" s="131" t="s">
        <v>110</v>
      </c>
      <c r="F70" s="189" t="s">
        <v>146</v>
      </c>
      <c r="G70" s="166"/>
      <c r="H70" s="145" t="s">
        <v>147</v>
      </c>
    </row>
    <row r="71" spans="1:8" ht="12.75" customHeight="1">
      <c r="A71" s="139"/>
      <c r="B71" s="151"/>
      <c r="C71" s="146"/>
      <c r="D71" s="169"/>
      <c r="E71" s="131"/>
      <c r="F71" s="190"/>
      <c r="G71" s="167"/>
      <c r="H71" s="169"/>
    </row>
    <row r="72" spans="1:8" ht="12.75" customHeight="1">
      <c r="A72" s="138">
        <v>34</v>
      </c>
      <c r="B72" s="151">
        <v>34</v>
      </c>
      <c r="C72" s="145" t="s">
        <v>108</v>
      </c>
      <c r="D72" s="168" t="s">
        <v>109</v>
      </c>
      <c r="E72" s="131" t="s">
        <v>110</v>
      </c>
      <c r="F72" s="162" t="s">
        <v>111</v>
      </c>
      <c r="G72" s="166"/>
      <c r="H72" s="145" t="s">
        <v>112</v>
      </c>
    </row>
    <row r="73" spans="1:8" ht="12.75" customHeight="1">
      <c r="A73" s="139"/>
      <c r="B73" s="151"/>
      <c r="C73" s="146"/>
      <c r="D73" s="165"/>
      <c r="E73" s="131"/>
      <c r="F73" s="163"/>
      <c r="G73" s="167"/>
      <c r="H73" s="146"/>
    </row>
    <row r="74" spans="1:8" ht="12.75" customHeight="1">
      <c r="A74" s="138">
        <v>35</v>
      </c>
      <c r="B74" s="151">
        <v>35</v>
      </c>
      <c r="C74" s="147" t="s">
        <v>134</v>
      </c>
      <c r="D74" s="156" t="s">
        <v>135</v>
      </c>
      <c r="E74" s="130" t="s">
        <v>52</v>
      </c>
      <c r="F74" s="147" t="s">
        <v>136</v>
      </c>
      <c r="G74" s="174"/>
      <c r="H74" s="147" t="s">
        <v>137</v>
      </c>
    </row>
    <row r="75" spans="1:8" ht="12.75" customHeight="1">
      <c r="A75" s="139"/>
      <c r="B75" s="151"/>
      <c r="C75" s="148"/>
      <c r="D75" s="157"/>
      <c r="E75" s="130"/>
      <c r="F75" s="148"/>
      <c r="G75" s="175"/>
      <c r="H75" s="148"/>
    </row>
    <row r="76" spans="1:8" ht="12.75" customHeight="1">
      <c r="A76" s="138">
        <v>36</v>
      </c>
      <c r="B76" s="151">
        <v>36</v>
      </c>
      <c r="C76" s="145" t="s">
        <v>65</v>
      </c>
      <c r="D76" s="164" t="s">
        <v>66</v>
      </c>
      <c r="E76" s="131" t="s">
        <v>33</v>
      </c>
      <c r="F76" s="162" t="s">
        <v>37</v>
      </c>
      <c r="G76" s="166"/>
      <c r="H76" s="145" t="s">
        <v>67</v>
      </c>
    </row>
    <row r="77" spans="1:8" ht="12.75" customHeight="1">
      <c r="A77" s="139"/>
      <c r="B77" s="151"/>
      <c r="C77" s="146"/>
      <c r="D77" s="182"/>
      <c r="E77" s="131"/>
      <c r="F77" s="163"/>
      <c r="G77" s="167"/>
      <c r="H77" s="198"/>
    </row>
    <row r="78" spans="1:8" ht="12.75" customHeight="1">
      <c r="A78" s="138">
        <v>37</v>
      </c>
      <c r="B78" s="151">
        <v>37</v>
      </c>
      <c r="C78" s="145" t="s">
        <v>117</v>
      </c>
      <c r="D78" s="168" t="s">
        <v>118</v>
      </c>
      <c r="E78" s="133" t="s">
        <v>57</v>
      </c>
      <c r="F78" s="145" t="s">
        <v>119</v>
      </c>
      <c r="G78" s="166"/>
      <c r="H78" s="145" t="s">
        <v>120</v>
      </c>
    </row>
    <row r="79" spans="1:8" ht="12.75" customHeight="1">
      <c r="A79" s="139"/>
      <c r="B79" s="151"/>
      <c r="C79" s="146"/>
      <c r="D79" s="165"/>
      <c r="E79" s="133"/>
      <c r="F79" s="146"/>
      <c r="G79" s="167"/>
      <c r="H79" s="146"/>
    </row>
    <row r="80" spans="1:8" ht="12.75" customHeight="1">
      <c r="A80" s="138">
        <v>38</v>
      </c>
      <c r="B80" s="140"/>
      <c r="C80" s="145"/>
      <c r="D80" s="164"/>
      <c r="E80" s="199"/>
      <c r="F80" s="145"/>
      <c r="G80" s="166"/>
      <c r="H80" s="145"/>
    </row>
    <row r="81" spans="1:8" ht="12.75" customHeight="1">
      <c r="A81" s="139"/>
      <c r="B81" s="140"/>
      <c r="C81" s="146"/>
      <c r="D81" s="169"/>
      <c r="E81" s="199"/>
      <c r="F81" s="146"/>
      <c r="G81" s="167"/>
      <c r="H81" s="146"/>
    </row>
    <row r="82" spans="1:8" ht="12.75" customHeight="1">
      <c r="A82" s="138">
        <v>39</v>
      </c>
      <c r="B82" s="151"/>
      <c r="C82" s="158"/>
      <c r="D82" s="160"/>
      <c r="E82" s="132"/>
      <c r="F82" s="145"/>
      <c r="G82" s="160"/>
      <c r="H82" s="170"/>
    </row>
    <row r="83" spans="1:8" ht="12.75" customHeight="1">
      <c r="A83" s="139"/>
      <c r="B83" s="151"/>
      <c r="C83" s="159"/>
      <c r="D83" s="161"/>
      <c r="E83" s="132"/>
      <c r="F83" s="146"/>
      <c r="G83" s="161"/>
      <c r="H83" s="171"/>
    </row>
    <row r="84" spans="1:8" ht="12.75" customHeight="1">
      <c r="A84" s="138">
        <v>40</v>
      </c>
      <c r="B84" s="151"/>
      <c r="C84" s="145"/>
      <c r="D84" s="168"/>
      <c r="E84" s="131"/>
      <c r="F84" s="162"/>
      <c r="G84" s="200"/>
      <c r="H84" s="145"/>
    </row>
    <row r="85" spans="1:8" ht="12.75" customHeight="1">
      <c r="A85" s="139"/>
      <c r="B85" s="151"/>
      <c r="C85" s="146"/>
      <c r="D85" s="165"/>
      <c r="E85" s="131"/>
      <c r="F85" s="163"/>
      <c r="G85" s="201"/>
      <c r="H85" s="146"/>
    </row>
    <row r="86" spans="1:8" ht="12.75" customHeight="1">
      <c r="A86" s="138">
        <v>41</v>
      </c>
      <c r="B86" s="151"/>
      <c r="C86" s="158"/>
      <c r="D86" s="160"/>
      <c r="E86" s="133"/>
      <c r="F86" s="158"/>
      <c r="G86" s="158"/>
      <c r="H86" s="158"/>
    </row>
    <row r="87" spans="1:8" ht="12.75" customHeight="1">
      <c r="A87" s="139"/>
      <c r="B87" s="151"/>
      <c r="C87" s="159"/>
      <c r="D87" s="161"/>
      <c r="E87" s="133"/>
      <c r="F87" s="159"/>
      <c r="G87" s="159"/>
      <c r="H87" s="159"/>
    </row>
    <row r="88" spans="1:8" ht="12.75" customHeight="1">
      <c r="A88" s="138">
        <v>42</v>
      </c>
      <c r="B88" s="151"/>
      <c r="C88" s="145"/>
      <c r="D88" s="168"/>
      <c r="E88" s="131"/>
      <c r="F88" s="162"/>
      <c r="G88" s="202"/>
      <c r="H88" s="158"/>
    </row>
    <row r="89" spans="1:8" ht="12.75" customHeight="1">
      <c r="A89" s="139"/>
      <c r="B89" s="151"/>
      <c r="C89" s="146"/>
      <c r="D89" s="165"/>
      <c r="E89" s="131"/>
      <c r="F89" s="163"/>
      <c r="G89" s="203"/>
      <c r="H89" s="159"/>
    </row>
    <row r="90" spans="1:8" ht="12.75" customHeight="1">
      <c r="A90" s="204">
        <v>43</v>
      </c>
      <c r="B90" s="151"/>
      <c r="C90" s="145"/>
      <c r="D90" s="168"/>
      <c r="E90" s="132"/>
      <c r="F90" s="141"/>
      <c r="G90" s="166"/>
      <c r="H90" s="199"/>
    </row>
    <row r="91" spans="1:8" ht="12.75" customHeight="1">
      <c r="A91" s="204"/>
      <c r="B91" s="151"/>
      <c r="C91" s="146"/>
      <c r="D91" s="165"/>
      <c r="E91" s="132"/>
      <c r="F91" s="142"/>
      <c r="G91" s="167"/>
      <c r="H91" s="199"/>
    </row>
    <row r="92" spans="1:8" ht="12.75" customHeight="1">
      <c r="A92" s="204">
        <v>44</v>
      </c>
      <c r="B92" s="151"/>
      <c r="C92" s="205"/>
      <c r="D92" s="133"/>
      <c r="E92" s="133"/>
      <c r="F92" s="205"/>
      <c r="G92" s="133"/>
      <c r="H92" s="205"/>
    </row>
    <row r="93" spans="1:8" ht="12.75" customHeight="1">
      <c r="A93" s="204"/>
      <c r="B93" s="151"/>
      <c r="C93" s="205"/>
      <c r="D93" s="133"/>
      <c r="E93" s="133"/>
      <c r="F93" s="205"/>
      <c r="G93" s="133"/>
      <c r="H93" s="205"/>
    </row>
    <row r="94" spans="1:8" ht="12.75" customHeight="1">
      <c r="A94" s="204">
        <v>45</v>
      </c>
      <c r="B94" s="210"/>
      <c r="C94" s="199"/>
      <c r="D94" s="204"/>
      <c r="E94" s="129"/>
      <c r="F94" s="199"/>
      <c r="G94" s="133"/>
      <c r="H94" s="206"/>
    </row>
    <row r="95" spans="1:8" ht="12.75" customHeight="1">
      <c r="A95" s="204"/>
      <c r="B95" s="210"/>
      <c r="C95" s="199"/>
      <c r="D95" s="204"/>
      <c r="E95" s="129"/>
      <c r="F95" s="199"/>
      <c r="G95" s="133"/>
      <c r="H95" s="206"/>
    </row>
    <row r="96" spans="1:8" ht="12.75" customHeight="1">
      <c r="A96" s="204">
        <v>46</v>
      </c>
      <c r="B96" s="207"/>
      <c r="C96" s="208"/>
      <c r="D96" s="131"/>
      <c r="E96" s="128"/>
      <c r="F96" s="208"/>
      <c r="G96" s="209"/>
      <c r="H96" s="128"/>
    </row>
    <row r="97" spans="1:8" ht="12.75" customHeight="1">
      <c r="A97" s="204"/>
      <c r="B97" s="207"/>
      <c r="C97" s="208"/>
      <c r="D97" s="131"/>
      <c r="E97" s="128"/>
      <c r="F97" s="208"/>
      <c r="G97" s="209"/>
      <c r="H97" s="128"/>
    </row>
    <row r="98" spans="1:8" ht="12.75" customHeight="1">
      <c r="A98" s="204">
        <v>47</v>
      </c>
      <c r="B98" s="210"/>
      <c r="C98" s="199"/>
      <c r="D98" s="204"/>
      <c r="E98" s="129"/>
      <c r="F98" s="199"/>
      <c r="G98" s="209"/>
      <c r="H98" s="206"/>
    </row>
    <row r="99" spans="1:8" ht="12.75" customHeight="1">
      <c r="A99" s="204"/>
      <c r="B99" s="210"/>
      <c r="C99" s="199"/>
      <c r="D99" s="204"/>
      <c r="E99" s="129"/>
      <c r="F99" s="199"/>
      <c r="G99" s="209"/>
      <c r="H99" s="206"/>
    </row>
    <row r="100" spans="1:8" ht="12.75" customHeight="1">
      <c r="A100" s="204">
        <v>48</v>
      </c>
      <c r="B100" s="207"/>
      <c r="C100" s="208"/>
      <c r="D100" s="131"/>
      <c r="E100" s="128"/>
      <c r="F100" s="208"/>
      <c r="G100" s="133"/>
      <c r="H100" s="128"/>
    </row>
    <row r="101" spans="1:8" ht="12.75" customHeight="1">
      <c r="A101" s="204"/>
      <c r="B101" s="207"/>
      <c r="C101" s="208"/>
      <c r="D101" s="131"/>
      <c r="E101" s="128"/>
      <c r="F101" s="208"/>
      <c r="G101" s="133"/>
      <c r="H101" s="128"/>
    </row>
    <row r="102" spans="1:8" ht="12.75" customHeight="1">
      <c r="A102" s="204">
        <v>49</v>
      </c>
      <c r="B102" s="210"/>
      <c r="C102" s="199"/>
      <c r="D102" s="204"/>
      <c r="E102" s="129"/>
      <c r="F102" s="199"/>
      <c r="G102" s="209"/>
      <c r="H102" s="206"/>
    </row>
    <row r="103" spans="1:8" ht="12.75" customHeight="1">
      <c r="A103" s="204"/>
      <c r="B103" s="210"/>
      <c r="C103" s="199"/>
      <c r="D103" s="204"/>
      <c r="E103" s="129"/>
      <c r="F103" s="199"/>
      <c r="G103" s="209"/>
      <c r="H103" s="206"/>
    </row>
    <row r="104" spans="1:8" ht="12.75" customHeight="1">
      <c r="A104" s="204">
        <v>50</v>
      </c>
      <c r="B104" s="207"/>
      <c r="C104" s="208"/>
      <c r="D104" s="131"/>
      <c r="E104" s="128"/>
      <c r="F104" s="208"/>
      <c r="G104" s="209"/>
      <c r="H104" s="128"/>
    </row>
    <row r="105" spans="1:8" ht="12.75" customHeight="1">
      <c r="A105" s="204"/>
      <c r="B105" s="207"/>
      <c r="C105" s="208"/>
      <c r="D105" s="131"/>
      <c r="E105" s="128"/>
      <c r="F105" s="208"/>
      <c r="G105" s="209"/>
      <c r="H105" s="128"/>
    </row>
    <row r="106" spans="1:8" ht="12.75" customHeight="1" hidden="1">
      <c r="A106" s="204">
        <v>51</v>
      </c>
      <c r="B106" s="210"/>
      <c r="C106" s="199"/>
      <c r="D106" s="204"/>
      <c r="E106" s="129"/>
      <c r="F106" s="199"/>
      <c r="G106" s="209"/>
      <c r="H106" s="206"/>
    </row>
    <row r="107" spans="1:8" ht="12.75" customHeight="1" hidden="1">
      <c r="A107" s="204"/>
      <c r="B107" s="210"/>
      <c r="C107" s="199"/>
      <c r="D107" s="204"/>
      <c r="E107" s="129"/>
      <c r="F107" s="199"/>
      <c r="G107" s="209"/>
      <c r="H107" s="206"/>
    </row>
    <row r="108" spans="1:8" ht="12.75" customHeight="1" hidden="1">
      <c r="A108" s="204">
        <v>52</v>
      </c>
      <c r="B108" s="207"/>
      <c r="C108" s="208"/>
      <c r="D108" s="131"/>
      <c r="E108" s="128"/>
      <c r="F108" s="208"/>
      <c r="G108" s="209"/>
      <c r="H108" s="128"/>
    </row>
    <row r="109" spans="1:8" ht="12.75" customHeight="1" hidden="1">
      <c r="A109" s="204"/>
      <c r="B109" s="207"/>
      <c r="C109" s="208"/>
      <c r="D109" s="131"/>
      <c r="E109" s="128"/>
      <c r="F109" s="208"/>
      <c r="G109" s="209"/>
      <c r="H109" s="128"/>
    </row>
    <row r="110" spans="1:8" ht="12.75" customHeight="1" hidden="1">
      <c r="A110" s="204">
        <v>53</v>
      </c>
      <c r="B110" s="210"/>
      <c r="C110" s="199"/>
      <c r="D110" s="204"/>
      <c r="E110" s="129"/>
      <c r="F110" s="199"/>
      <c r="G110" s="209"/>
      <c r="H110" s="206"/>
    </row>
    <row r="111" spans="1:8" ht="12.75" customHeight="1" hidden="1">
      <c r="A111" s="204"/>
      <c r="B111" s="210"/>
      <c r="C111" s="199"/>
      <c r="D111" s="204"/>
      <c r="E111" s="129"/>
      <c r="F111" s="199"/>
      <c r="G111" s="209"/>
      <c r="H111" s="206"/>
    </row>
    <row r="112" spans="1:8" ht="12.75" customHeight="1" hidden="1">
      <c r="A112" s="204">
        <v>54</v>
      </c>
      <c r="B112" s="207"/>
      <c r="C112" s="208"/>
      <c r="D112" s="131"/>
      <c r="E112" s="128"/>
      <c r="F112" s="208"/>
      <c r="G112" s="133"/>
      <c r="H112" s="128"/>
    </row>
    <row r="113" spans="1:8" ht="12.75" customHeight="1" hidden="1">
      <c r="A113" s="204"/>
      <c r="B113" s="207"/>
      <c r="C113" s="208"/>
      <c r="D113" s="131"/>
      <c r="E113" s="128"/>
      <c r="F113" s="208"/>
      <c r="G113" s="133"/>
      <c r="H113" s="128"/>
    </row>
    <row r="114" spans="1:8" ht="12.75" customHeight="1" hidden="1">
      <c r="A114" s="204">
        <v>55</v>
      </c>
      <c r="B114" s="210"/>
      <c r="C114" s="199"/>
      <c r="D114" s="204"/>
      <c r="E114" s="129"/>
      <c r="F114" s="199"/>
      <c r="G114" s="209"/>
      <c r="H114" s="206"/>
    </row>
    <row r="115" spans="1:8" ht="12.75" customHeight="1" hidden="1">
      <c r="A115" s="204"/>
      <c r="B115" s="210"/>
      <c r="C115" s="199"/>
      <c r="D115" s="204"/>
      <c r="E115" s="129"/>
      <c r="F115" s="199"/>
      <c r="G115" s="209"/>
      <c r="H115" s="206"/>
    </row>
    <row r="116" spans="1:8" ht="12.75" customHeight="1" hidden="1">
      <c r="A116" s="204">
        <v>56</v>
      </c>
      <c r="B116" s="207"/>
      <c r="C116" s="208"/>
      <c r="D116" s="131"/>
      <c r="E116" s="128"/>
      <c r="F116" s="208"/>
      <c r="G116" s="209"/>
      <c r="H116" s="128"/>
    </row>
    <row r="117" spans="1:8" ht="12.75" customHeight="1" hidden="1">
      <c r="A117" s="204"/>
      <c r="B117" s="207"/>
      <c r="C117" s="208"/>
      <c r="D117" s="131"/>
      <c r="E117" s="128"/>
      <c r="F117" s="208"/>
      <c r="G117" s="209"/>
      <c r="H117" s="128"/>
    </row>
    <row r="118" spans="1:8" ht="12.75" customHeight="1" hidden="1">
      <c r="A118" s="204">
        <v>57</v>
      </c>
      <c r="B118" s="210"/>
      <c r="C118" s="199"/>
      <c r="D118" s="204"/>
      <c r="E118" s="129"/>
      <c r="F118" s="199"/>
      <c r="G118" s="209"/>
      <c r="H118" s="206"/>
    </row>
    <row r="119" spans="1:8" ht="12.75" customHeight="1" hidden="1">
      <c r="A119" s="204"/>
      <c r="B119" s="210"/>
      <c r="C119" s="199"/>
      <c r="D119" s="204"/>
      <c r="E119" s="129"/>
      <c r="F119" s="199"/>
      <c r="G119" s="209"/>
      <c r="H119" s="206"/>
    </row>
    <row r="120" spans="1:8" ht="12.75" customHeight="1" hidden="1">
      <c r="A120" s="204">
        <v>58</v>
      </c>
      <c r="B120" s="207"/>
      <c r="C120" s="208"/>
      <c r="D120" s="131"/>
      <c r="E120" s="128"/>
      <c r="F120" s="208"/>
      <c r="G120" s="209"/>
      <c r="H120" s="128"/>
    </row>
    <row r="121" spans="1:8" ht="12.75" customHeight="1" hidden="1">
      <c r="A121" s="204"/>
      <c r="B121" s="207"/>
      <c r="C121" s="208"/>
      <c r="D121" s="131"/>
      <c r="E121" s="128"/>
      <c r="F121" s="208"/>
      <c r="G121" s="209"/>
      <c r="H121" s="128"/>
    </row>
    <row r="122" spans="1:8" ht="12.75" customHeight="1" hidden="1">
      <c r="A122" s="204">
        <v>59</v>
      </c>
      <c r="B122" s="210"/>
      <c r="C122" s="199"/>
      <c r="D122" s="204"/>
      <c r="E122" s="129"/>
      <c r="F122" s="199"/>
      <c r="G122" s="211"/>
      <c r="H122" s="206"/>
    </row>
    <row r="123" spans="1:8" ht="12.75" customHeight="1" hidden="1">
      <c r="A123" s="204"/>
      <c r="B123" s="210"/>
      <c r="C123" s="199"/>
      <c r="D123" s="204"/>
      <c r="E123" s="129"/>
      <c r="F123" s="199"/>
      <c r="G123" s="211"/>
      <c r="H123" s="206"/>
    </row>
    <row r="124" spans="1:8" ht="12.75" customHeight="1" hidden="1">
      <c r="A124" s="204">
        <v>60</v>
      </c>
      <c r="B124" s="207"/>
      <c r="C124" s="208"/>
      <c r="D124" s="131"/>
      <c r="E124" s="128"/>
      <c r="F124" s="208"/>
      <c r="G124" s="212"/>
      <c r="H124" s="128"/>
    </row>
    <row r="125" spans="1:8" ht="12.75" customHeight="1" hidden="1">
      <c r="A125" s="204"/>
      <c r="B125" s="207"/>
      <c r="C125" s="208"/>
      <c r="D125" s="131"/>
      <c r="E125" s="128"/>
      <c r="F125" s="208"/>
      <c r="G125" s="212"/>
      <c r="H125" s="128"/>
    </row>
    <row r="126" spans="1:8" ht="12.75" customHeight="1" hidden="1">
      <c r="A126" s="204">
        <v>61</v>
      </c>
      <c r="B126" s="210"/>
      <c r="C126" s="199"/>
      <c r="D126" s="204"/>
      <c r="E126" s="129"/>
      <c r="F126" s="199"/>
      <c r="G126" s="209"/>
      <c r="H126" s="206"/>
    </row>
    <row r="127" spans="1:8" ht="12.75" customHeight="1" hidden="1">
      <c r="A127" s="204"/>
      <c r="B127" s="210"/>
      <c r="C127" s="199"/>
      <c r="D127" s="204"/>
      <c r="E127" s="129"/>
      <c r="F127" s="199"/>
      <c r="G127" s="209"/>
      <c r="H127" s="206"/>
    </row>
    <row r="128" spans="1:8" ht="12.75" customHeight="1" hidden="1">
      <c r="A128" s="204">
        <v>62</v>
      </c>
      <c r="B128" s="207"/>
      <c r="C128" s="208"/>
      <c r="D128" s="131"/>
      <c r="E128" s="128"/>
      <c r="F128" s="208"/>
      <c r="G128" s="199"/>
      <c r="H128" s="128"/>
    </row>
    <row r="129" spans="1:8" ht="12.75" customHeight="1" hidden="1">
      <c r="A129" s="204"/>
      <c r="B129" s="207"/>
      <c r="C129" s="208"/>
      <c r="D129" s="131"/>
      <c r="E129" s="128"/>
      <c r="F129" s="208"/>
      <c r="G129" s="199"/>
      <c r="H129" s="128"/>
    </row>
    <row r="130" spans="1:8" ht="12.75" hidden="1">
      <c r="A130" s="204">
        <v>63</v>
      </c>
      <c r="B130" s="210"/>
      <c r="C130" s="199"/>
      <c r="D130" s="204"/>
      <c r="E130" s="129"/>
      <c r="F130" s="199"/>
      <c r="G130" s="209"/>
      <c r="H130" s="206"/>
    </row>
    <row r="131" spans="1:8" ht="12.75" hidden="1">
      <c r="A131" s="204"/>
      <c r="B131" s="210"/>
      <c r="C131" s="199"/>
      <c r="D131" s="204"/>
      <c r="E131" s="129"/>
      <c r="F131" s="199"/>
      <c r="G131" s="209"/>
      <c r="H131" s="206"/>
    </row>
    <row r="132" spans="1:8" ht="12.75" hidden="1">
      <c r="A132" s="204">
        <v>64</v>
      </c>
      <c r="B132" s="207"/>
      <c r="C132" s="208"/>
      <c r="D132" s="131"/>
      <c r="E132" s="128"/>
      <c r="F132" s="208"/>
      <c r="G132" s="209"/>
      <c r="H132" s="128"/>
    </row>
    <row r="133" spans="1:8" ht="12.75" hidden="1">
      <c r="A133" s="204"/>
      <c r="B133" s="207"/>
      <c r="C133" s="208"/>
      <c r="D133" s="131"/>
      <c r="E133" s="128"/>
      <c r="F133" s="208"/>
      <c r="G133" s="209"/>
      <c r="H133" s="128"/>
    </row>
    <row r="134" spans="1:8" ht="12.75">
      <c r="A134" s="8"/>
      <c r="B134" s="3"/>
      <c r="C134" s="219"/>
      <c r="D134" s="220"/>
      <c r="E134" s="222"/>
      <c r="F134" s="222"/>
      <c r="G134" s="223"/>
      <c r="H134" s="219"/>
    </row>
    <row r="135" spans="1:8" ht="12.75">
      <c r="A135" s="8"/>
      <c r="B135" s="3"/>
      <c r="C135" s="219"/>
      <c r="D135" s="221"/>
      <c r="E135" s="222"/>
      <c r="F135" s="222"/>
      <c r="G135" s="223"/>
      <c r="H135" s="221"/>
    </row>
    <row r="136" spans="1:8" ht="12.75">
      <c r="A136" s="4" t="s">
        <v>19</v>
      </c>
      <c r="C136" s="219"/>
      <c r="D136" s="223"/>
      <c r="E136" s="222"/>
      <c r="F136" s="222"/>
      <c r="G136" s="223"/>
      <c r="H136" s="219"/>
    </row>
    <row r="137" spans="3:8" ht="12.75">
      <c r="C137" s="219"/>
      <c r="D137" s="224"/>
      <c r="E137" s="222"/>
      <c r="F137" s="222"/>
      <c r="G137" s="223"/>
      <c r="H137" s="225"/>
    </row>
    <row r="138" ht="12.75">
      <c r="A138" s="4" t="s">
        <v>20</v>
      </c>
    </row>
    <row r="140" ht="12.75">
      <c r="A140" s="4" t="s">
        <v>21</v>
      </c>
    </row>
    <row r="144" ht="12.75">
      <c r="A144" s="4" t="s">
        <v>22</v>
      </c>
    </row>
  </sheetData>
  <sheetProtection/>
  <mergeCells count="536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G3:H3"/>
    <mergeCell ref="F130:F131"/>
    <mergeCell ref="G130:G131"/>
    <mergeCell ref="H130:H131"/>
    <mergeCell ref="C128:C129"/>
    <mergeCell ref="D128:D129"/>
    <mergeCell ref="F128:F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E72:E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74:E75"/>
    <mergeCell ref="E76:E77"/>
    <mergeCell ref="E50:E51"/>
    <mergeCell ref="E52:E53"/>
    <mergeCell ref="E54:E55"/>
    <mergeCell ref="E56:E57"/>
    <mergeCell ref="E58:E59"/>
    <mergeCell ref="E60:E61"/>
    <mergeCell ref="E130:E131"/>
    <mergeCell ref="E122:E123"/>
    <mergeCell ref="E124:E125"/>
    <mergeCell ref="E126:E127"/>
    <mergeCell ref="E128:E129"/>
    <mergeCell ref="E90:E91"/>
    <mergeCell ref="E92:E93"/>
    <mergeCell ref="E98:E99"/>
    <mergeCell ref="E100:E101"/>
    <mergeCell ref="E102:E103"/>
    <mergeCell ref="A3:F3"/>
    <mergeCell ref="E108:E109"/>
    <mergeCell ref="E114:E115"/>
    <mergeCell ref="E116:E117"/>
    <mergeCell ref="E118:E119"/>
    <mergeCell ref="E120:E121"/>
    <mergeCell ref="E104:E105"/>
    <mergeCell ref="E66:E67"/>
    <mergeCell ref="E68:E69"/>
    <mergeCell ref="E70:E7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="87" zoomScaleNormal="87" zoomScalePageLayoutView="0" workbookViewId="0" topLeftCell="A1">
      <selection activeCell="AD73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0" customWidth="1"/>
    <col min="33" max="38" width="9.140625" style="0" hidden="1" customWidth="1"/>
    <col min="39" max="39" width="0" style="0" hidden="1" customWidth="1"/>
  </cols>
  <sheetData>
    <row r="1" spans="1:31" ht="27.75" customHeight="1">
      <c r="A1" s="33"/>
      <c r="B1" s="35"/>
      <c r="C1" s="35"/>
      <c r="D1" s="35"/>
      <c r="E1" s="35"/>
      <c r="F1" s="230" t="s">
        <v>13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35"/>
      <c r="AB1" s="33"/>
      <c r="AC1" s="231" t="str">
        <f>HYPERLINK('пр.взв.'!G3)</f>
        <v>в.к. 68  кг</v>
      </c>
      <c r="AD1" s="232"/>
      <c r="AE1" s="233"/>
    </row>
    <row r="2" spans="1:31" ht="14.25" customHeight="1" thickBot="1">
      <c r="A2" s="33"/>
      <c r="B2" s="36"/>
      <c r="C2" s="36"/>
      <c r="D2" s="36"/>
      <c r="E2" s="36"/>
      <c r="F2" s="229" t="s">
        <v>14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36"/>
      <c r="AB2" s="37"/>
      <c r="AC2" s="234"/>
      <c r="AD2" s="235"/>
      <c r="AE2" s="236"/>
    </row>
    <row r="3" spans="1:31" ht="24.75" customHeight="1" thickBot="1">
      <c r="A3" s="38"/>
      <c r="B3" s="36"/>
      <c r="C3" s="33"/>
      <c r="D3" s="33"/>
      <c r="E3" s="33"/>
      <c r="F3" s="242" t="str">
        <f>HYPERLINK('[1]реквизиты'!$A$2)</f>
        <v>Чемпионат России по БОЕВОМУ САМБО 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4"/>
      <c r="AA3" s="33"/>
      <c r="AB3" s="39"/>
      <c r="AC3" s="237" t="s">
        <v>183</v>
      </c>
      <c r="AD3" s="238"/>
      <c r="AE3" s="239"/>
    </row>
    <row r="4" spans="1:31" ht="18" customHeight="1" thickBot="1">
      <c r="A4" s="40" t="s">
        <v>7</v>
      </c>
      <c r="B4" s="41"/>
      <c r="C4" s="42"/>
      <c r="D4" s="43"/>
      <c r="E4" s="33"/>
      <c r="F4" s="33"/>
      <c r="G4" s="33"/>
      <c r="H4" s="33"/>
      <c r="I4" s="33"/>
      <c r="J4" s="256" t="str">
        <f>Итоговый!B3</f>
        <v>9-12 февраля 2016.                                                         г.Петрозаводск</v>
      </c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38"/>
      <c r="V4" s="33"/>
      <c r="W4" s="33"/>
      <c r="X4" s="33"/>
      <c r="Y4" s="33"/>
      <c r="Z4" s="33"/>
      <c r="AA4" s="33"/>
      <c r="AB4" s="240" t="s">
        <v>8</v>
      </c>
      <c r="AC4" s="240"/>
      <c r="AD4" s="240"/>
      <c r="AE4" s="240"/>
    </row>
    <row r="5" spans="1:39" ht="12" customHeight="1" thickBot="1">
      <c r="A5" s="255">
        <v>1</v>
      </c>
      <c r="B5" s="254" t="str">
        <f>VLOOKUP(A5,'пр.взв.'!B$6:C$133,2,FALSE)</f>
        <v>ДУБРОВСКИЙ Владимир Игоревич</v>
      </c>
      <c r="C5" s="254" t="str">
        <f>VLOOKUP(A5,'пр.взв.'!B$6:H$133,3,FALSE)</f>
        <v>14.02.89, КМС</v>
      </c>
      <c r="D5" s="254" t="str">
        <f>VLOOKUP(A5,'пр.взв.'!B$6:F$133,4,FALSE)</f>
        <v>СЗФО</v>
      </c>
      <c r="E5" s="45"/>
      <c r="F5" s="45"/>
      <c r="G5" s="65"/>
      <c r="H5" s="33"/>
      <c r="I5" s="33"/>
      <c r="J5" s="33"/>
      <c r="K5" s="31"/>
      <c r="L5" s="12"/>
      <c r="M5" s="12"/>
      <c r="N5" s="12"/>
      <c r="O5" s="13"/>
      <c r="P5" s="34"/>
      <c r="Q5" s="34"/>
      <c r="R5" s="34"/>
      <c r="S5" s="9"/>
      <c r="T5" s="38"/>
      <c r="U5" s="38"/>
      <c r="V5" s="33"/>
      <c r="W5" s="33"/>
      <c r="X5" s="33"/>
      <c r="Y5" s="33"/>
      <c r="Z5" s="33"/>
      <c r="AA5" s="33"/>
      <c r="AB5" s="247" t="str">
        <f>VLOOKUP(AE5,'пр.взв.'!B1:H211,2,FALSE)</f>
        <v>РЕПЕТЮК Павел Олегович</v>
      </c>
      <c r="AC5" s="247" t="str">
        <f>VLOOKUP(AE5,'пр.взв.'!B1:AH133,3,FALSE)</f>
        <v>17.09.91, МС</v>
      </c>
      <c r="AD5" s="247" t="str">
        <f>VLOOKUP(AE5,'пр.взв.'!B1:H133,4,FALSE)</f>
        <v>С-П</v>
      </c>
      <c r="AE5" s="228">
        <v>2</v>
      </c>
      <c r="AG5" s="100"/>
      <c r="AH5" s="101">
        <f>IF(K20=A5,A7,IF(K20=A7,A5,IF(K20=A9,A11,IF(K20=A11,A9,IF(K20=A13,A15,IF(K20=A15,A13,IF(K20=A17,A19,IF(K20=A19,A17,0))))))))</f>
        <v>0</v>
      </c>
      <c r="AI5" s="101">
        <f>IF(K20=A21,A23,IF(K20=A23,A21,IF(K20=A25,A27,IF(K20=A27,A25,IF(K20=A29,A31,IF(K20=A31,A29,IF(K20=A33,A35,IF(K20=A35,A33,0))))))))</f>
        <v>61</v>
      </c>
      <c r="AJ5" s="100"/>
      <c r="AK5" s="100"/>
      <c r="AL5" s="100"/>
      <c r="AM5" s="100"/>
    </row>
    <row r="6" spans="1:39" ht="12" customHeight="1">
      <c r="A6" s="251"/>
      <c r="B6" s="253"/>
      <c r="C6" s="253"/>
      <c r="D6" s="253"/>
      <c r="E6" s="52">
        <v>33</v>
      </c>
      <c r="F6" s="66"/>
      <c r="G6" s="67"/>
      <c r="H6" s="68"/>
      <c r="I6" s="33"/>
      <c r="J6" s="33"/>
      <c r="K6" s="69"/>
      <c r="L6" s="11"/>
      <c r="M6" s="11"/>
      <c r="N6" s="241" t="s">
        <v>10</v>
      </c>
      <c r="O6" s="241"/>
      <c r="P6" s="98"/>
      <c r="Q6" s="98"/>
      <c r="R6" s="99"/>
      <c r="T6" s="33"/>
      <c r="U6" s="33"/>
      <c r="V6" s="33"/>
      <c r="W6" s="33"/>
      <c r="X6" s="33"/>
      <c r="Y6" s="33"/>
      <c r="Z6" s="33"/>
      <c r="AA6" s="52">
        <v>34</v>
      </c>
      <c r="AB6" s="248"/>
      <c r="AC6" s="248"/>
      <c r="AD6" s="248"/>
      <c r="AE6" s="226"/>
      <c r="AG6" s="100">
        <f>IF(AH5=0,AI5,AH5)</f>
        <v>61</v>
      </c>
      <c r="AH6" s="101">
        <f>IF(K53=A54,A56,IF(K53=A56,A54,IF(K53=A58,A60,IF(K53=A60,A58,IF(K53=A62,A64,IF(K53=A64,A62,IF(K53=A66,A68,IF(K53=A68,A66,0))))))))</f>
        <v>63</v>
      </c>
      <c r="AI6" s="101">
        <f>IF(K53=A38,A40,IF(K53=A40,A38,IF(K53=A42,A44,IF(K53=A44,A42,IF(K53=A46,A48,IF(K53=A48,A46,IF(K53=A50,A52,IF(K53=A52,A50,0))))))))</f>
        <v>0</v>
      </c>
      <c r="AJ6" s="100"/>
      <c r="AK6" s="100"/>
      <c r="AL6" s="100"/>
      <c r="AM6" s="100"/>
    </row>
    <row r="7" spans="1:39" ht="12" customHeight="1" thickBot="1">
      <c r="A7" s="251">
        <v>33</v>
      </c>
      <c r="B7" s="248" t="str">
        <f>VLOOKUP(A7,'пр.взв.'!B$6:C$133,2,FALSE)</f>
        <v>ЯКИМОВ Дмитрий Сергеевич</v>
      </c>
      <c r="C7" s="248" t="str">
        <f>VLOOKUP(A7,'пр.взв.'!B$6:H$133,3,FALSE)</f>
        <v>16.03.94, МС</v>
      </c>
      <c r="D7" s="248" t="str">
        <f>VLOOKUP(A7,'пр.взв.'!B$6:F$133,4,FALSE)</f>
        <v>ПФО</v>
      </c>
      <c r="E7" s="54" t="s">
        <v>184</v>
      </c>
      <c r="F7" s="70"/>
      <c r="G7" s="66"/>
      <c r="H7" s="71"/>
      <c r="I7" s="33"/>
      <c r="J7" s="69"/>
      <c r="K7" s="69"/>
      <c r="L7" s="279">
        <f>AG6</f>
        <v>61</v>
      </c>
      <c r="M7" s="279"/>
      <c r="N7" s="12"/>
      <c r="O7" s="12"/>
      <c r="P7" s="98"/>
      <c r="Q7" s="98"/>
      <c r="R7" s="99"/>
      <c r="T7" s="33"/>
      <c r="U7" s="33"/>
      <c r="V7" s="33"/>
      <c r="W7" s="33"/>
      <c r="X7" s="33"/>
      <c r="Y7" s="33"/>
      <c r="Z7" s="53"/>
      <c r="AA7" s="54" t="s">
        <v>184</v>
      </c>
      <c r="AB7" s="249" t="str">
        <f>VLOOKUP(AE7,'пр.взв.'!B1:H213,2,FALSE)</f>
        <v>СУХОМЛИНОВ Кирилл Геннадьевич</v>
      </c>
      <c r="AC7" s="249" t="str">
        <f>VLOOKUP(AE7,'пр.взв.'!B1:AH135,3,FALSE)</f>
        <v>31.01.88, КМС</v>
      </c>
      <c r="AD7" s="249" t="str">
        <f>VLOOKUP(AE7,'пр.взв.'!B1:H135,4,FALSE)</f>
        <v>ПФО</v>
      </c>
      <c r="AE7" s="226">
        <v>34</v>
      </c>
      <c r="AG7" s="100">
        <f>IF(K20=E6,E10,IF(K20=E10,E6,IF(K20=E14,E18,IF(K20=E18,E14,IF(K20=E22,E26,IF(K20=E26,E22,IF(K20=E30,E34,E30)))))))</f>
        <v>13</v>
      </c>
      <c r="AH7" s="101">
        <f>IF(U20=AE5,AE7,IF(U20=AE7,AE5,IF(U20=AE9,AE11,IF(U20=AE11,AE9,IF(U20=AE13,AE15,IF(U20=AE15,AE13,IF(U20=AE17,AE19,IF(U20=AE19,AE17,0))))))))</f>
        <v>0</v>
      </c>
      <c r="AI7" s="101">
        <f>IF(U20=AE21,AE23,IF(U20=AE23,AE21,IF(U20=AE25,AE27,IF(U20=AE27,AE25,IF(U20=AE29,AE31,IF(U20=AE31,AE29,IF(U20=AE33,AE35,IF(U20=AE35,AE33,0))))))))</f>
        <v>62</v>
      </c>
      <c r="AJ7" s="100"/>
      <c r="AK7" s="100"/>
      <c r="AL7" s="100"/>
      <c r="AM7" s="100"/>
    </row>
    <row r="8" spans="1:39" ht="12" customHeight="1" thickBot="1">
      <c r="A8" s="252"/>
      <c r="B8" s="253"/>
      <c r="C8" s="253"/>
      <c r="D8" s="253"/>
      <c r="E8" s="66"/>
      <c r="F8" s="72"/>
      <c r="G8" s="52">
        <v>17</v>
      </c>
      <c r="H8" s="73"/>
      <c r="I8" s="33"/>
      <c r="J8" s="51"/>
      <c r="K8" s="31"/>
      <c r="L8" s="280"/>
      <c r="M8" s="281"/>
      <c r="N8" s="32">
        <v>13</v>
      </c>
      <c r="O8" s="18"/>
      <c r="P8" s="107"/>
      <c r="Q8" s="4"/>
      <c r="R8" s="4"/>
      <c r="T8" s="33"/>
      <c r="U8" s="33"/>
      <c r="V8" s="33"/>
      <c r="W8" s="33"/>
      <c r="X8" s="55"/>
      <c r="Y8" s="52">
        <v>18</v>
      </c>
      <c r="Z8" s="56"/>
      <c r="AA8" s="33"/>
      <c r="AB8" s="250"/>
      <c r="AC8" s="250"/>
      <c r="AD8" s="250"/>
      <c r="AE8" s="227"/>
      <c r="AG8" s="100">
        <f>IF(K20=G8,G16,IF(K20=G16,G8,IF(K20=G24,G32,G24)))</f>
        <v>21</v>
      </c>
      <c r="AH8" s="101">
        <f>IF(U53=AE54,AE56,IF(U53=AE56,AE54,IF(U53=AE58,AE60,IF(U53=AE60,AE58,IF(U53=AE62,AE64,IF(U53=AE64,AE62,IF(U53=AE66,AE68,IF(U53=AE68,AE66,0))))))))</f>
        <v>0</v>
      </c>
      <c r="AI8" s="101">
        <f>IF(U53=AE38,AE40,IF(U53=AE40,AE38,IF(U53=AE42,AE44,IF(U53=AE44,AE42,IF(U53=AE46,AE48,IF(U53=AE48,AE46,IF(U53=AE50,AE52,IF(U53=AE52,AE50,0))))))))</f>
        <v>4</v>
      </c>
      <c r="AJ8" s="100"/>
      <c r="AK8" s="100"/>
      <c r="AL8" s="100"/>
      <c r="AM8" s="100"/>
    </row>
    <row r="9" spans="1:39" ht="12" customHeight="1" thickBot="1">
      <c r="A9" s="255">
        <v>17</v>
      </c>
      <c r="B9" s="254" t="str">
        <f>VLOOKUP(A9,'пр.взв.'!B$6:C$133,2,FALSE)</f>
        <v>ТАЙГИБОВ Курбан Магомедрасулович</v>
      </c>
      <c r="C9" s="254" t="str">
        <f>VLOOKUP(A9,'пр.взв.'!B$6:H$133,3,FALSE)</f>
        <v>12.07.95, МС</v>
      </c>
      <c r="D9" s="254" t="str">
        <f>VLOOKUP(A9,'пр.взв.'!B$6:F$133,4,FALSE)</f>
        <v>С-П</v>
      </c>
      <c r="E9" s="45"/>
      <c r="F9" s="66"/>
      <c r="G9" s="54" t="s">
        <v>185</v>
      </c>
      <c r="H9" s="74"/>
      <c r="I9" s="56"/>
      <c r="J9" s="33"/>
      <c r="K9" s="69"/>
      <c r="L9" s="11"/>
      <c r="M9" s="108"/>
      <c r="N9" s="109"/>
      <c r="O9" s="107"/>
      <c r="P9" s="18"/>
      <c r="Q9" s="4"/>
      <c r="R9" s="4"/>
      <c r="T9" s="33"/>
      <c r="U9" s="33"/>
      <c r="V9" s="33"/>
      <c r="W9" s="33"/>
      <c r="X9" s="56"/>
      <c r="Y9" s="54" t="s">
        <v>186</v>
      </c>
      <c r="Z9" s="56"/>
      <c r="AA9" s="33"/>
      <c r="AB9" s="247" t="str">
        <f>VLOOKUP(AE9,'пр.взв.'!B5:H215,2,FALSE)</f>
        <v>ЕРЕМЕЕВ Игорь Александрович</v>
      </c>
      <c r="AC9" s="247" t="str">
        <f>VLOOKUP(AE9,'пр.взв.'!B5:AH137,3,FALSE)</f>
        <v>07.02.95, МС</v>
      </c>
      <c r="AD9" s="247" t="str">
        <f>VLOOKUP(AE9,'пр.взв.'!B5:H137,4,FALSE)</f>
        <v>ЦФО</v>
      </c>
      <c r="AE9" s="228">
        <v>18</v>
      </c>
      <c r="AG9" s="100">
        <f>IF(K20=I12,I28,I12)</f>
        <v>9</v>
      </c>
      <c r="AH9" s="102"/>
      <c r="AI9" s="102" t="s">
        <v>31</v>
      </c>
      <c r="AJ9" s="100"/>
      <c r="AK9" s="102" t="s">
        <v>31</v>
      </c>
      <c r="AL9" s="102" t="s">
        <v>31</v>
      </c>
      <c r="AM9" s="102" t="s">
        <v>32</v>
      </c>
    </row>
    <row r="10" spans="1:39" ht="12" customHeight="1">
      <c r="A10" s="251"/>
      <c r="B10" s="253"/>
      <c r="C10" s="253"/>
      <c r="D10" s="253"/>
      <c r="E10" s="52">
        <v>17</v>
      </c>
      <c r="F10" s="76"/>
      <c r="G10" s="66"/>
      <c r="H10" s="68"/>
      <c r="I10" s="56"/>
      <c r="J10" s="77"/>
      <c r="K10" s="31"/>
      <c r="L10" s="279">
        <f>AG7</f>
        <v>13</v>
      </c>
      <c r="M10" s="282"/>
      <c r="N10" s="5"/>
      <c r="O10" s="32">
        <v>13</v>
      </c>
      <c r="P10" s="18"/>
      <c r="Q10" s="18"/>
      <c r="R10" s="4"/>
      <c r="S10" s="20"/>
      <c r="T10" s="33"/>
      <c r="U10" s="33"/>
      <c r="V10" s="33"/>
      <c r="W10" s="33"/>
      <c r="X10" s="56"/>
      <c r="Y10" s="33"/>
      <c r="Z10" s="57"/>
      <c r="AA10" s="52">
        <v>18</v>
      </c>
      <c r="AB10" s="248"/>
      <c r="AC10" s="248"/>
      <c r="AD10" s="248"/>
      <c r="AE10" s="226"/>
      <c r="AG10" s="100">
        <f>IF(AH6=0,AI6,AH6)</f>
        <v>63</v>
      </c>
      <c r="AH10" s="101">
        <f>IF(OR(K$20=A5,K$20=A7)," ",IF(E6=A5,A7,A5))</f>
        <v>1</v>
      </c>
      <c r="AI10" s="103">
        <f>IF(AH10=" ",AH11,AH10)</f>
        <v>1</v>
      </c>
      <c r="AJ10" s="101">
        <f>IF(OR(K$20=E6,K$20=E10)," ",IF(G8=E6,E10,E6))</f>
        <v>33</v>
      </c>
      <c r="AK10" s="103">
        <f>IF(AJ10=" ",AJ11,AJ10)</f>
        <v>33</v>
      </c>
      <c r="AL10" s="102">
        <f>IF(OR(K$20=G8,K$20=G16)," ",IF(I12=G8,G16,G8))</f>
        <v>17</v>
      </c>
      <c r="AM10" s="100">
        <f>IF(N8=L7,L10,L7)</f>
        <v>61</v>
      </c>
    </row>
    <row r="11" spans="1:39" ht="12" customHeight="1" thickBot="1">
      <c r="A11" s="251">
        <v>49</v>
      </c>
      <c r="B11" s="269" t="e">
        <f>VLOOKUP(A11,'пр.взв.'!B$6:C$133,2,FALSE)</f>
        <v>#N/A</v>
      </c>
      <c r="C11" s="269" t="e">
        <f>VLOOKUP(A11,'пр.взв.'!B$6:H$133,3,FALSE)</f>
        <v>#N/A</v>
      </c>
      <c r="D11" s="269" t="e">
        <f>VLOOKUP(A11,'пр.взв.'!B$6:F$133,4,FALSE)</f>
        <v>#N/A</v>
      </c>
      <c r="E11" s="54"/>
      <c r="F11" s="66"/>
      <c r="G11" s="66"/>
      <c r="H11" s="71"/>
      <c r="I11" s="78"/>
      <c r="J11" s="77"/>
      <c r="K11" s="110"/>
      <c r="L11" s="280"/>
      <c r="M11" s="280"/>
      <c r="N11" s="2">
        <f>AG8</f>
        <v>21</v>
      </c>
      <c r="O11" s="109"/>
      <c r="P11" s="18"/>
      <c r="Q11" s="4"/>
      <c r="R11" s="4"/>
      <c r="S11" s="18"/>
      <c r="T11" s="31"/>
      <c r="U11" s="33"/>
      <c r="V11" s="33"/>
      <c r="W11" s="33"/>
      <c r="X11" s="56"/>
      <c r="Y11" s="33"/>
      <c r="Z11" s="33"/>
      <c r="AA11" s="54"/>
      <c r="AB11" s="245" t="e">
        <f>VLOOKUP(AE11,'пр.взв.'!B5:H217,2,FALSE)</f>
        <v>#N/A</v>
      </c>
      <c r="AC11" s="245" t="e">
        <f>VLOOKUP(AE11,'пр.взв.'!B5:AH139,3,FALSE)</f>
        <v>#N/A</v>
      </c>
      <c r="AD11" s="245" t="e">
        <f>VLOOKUP(AE11,'пр.взв.'!B5:H139,4,FALSE)</f>
        <v>#N/A</v>
      </c>
      <c r="AE11" s="226">
        <v>50</v>
      </c>
      <c r="AG11" s="100">
        <f>IF(K53=E39,E43,IF(K53=E43,E39,IF(K53=E47,E51,IF(K53=E51,E47,IF(K53=E55,E59,IF(K53=E59,E55,IF(K53=E63,E67,E63)))))))</f>
        <v>15</v>
      </c>
      <c r="AH11" s="101">
        <f>IF(OR(K$20=A9,K$20=A11)," ",IF(E10=A9,A11,A9))</f>
        <v>49</v>
      </c>
      <c r="AI11" s="103">
        <f>IF(OR(AH10=" ",AH11=" "),AH12,AH11)</f>
        <v>49</v>
      </c>
      <c r="AJ11" s="101">
        <f>IF(OR(K$20=E14,K$20=E18)," ",IF(G16=E14,E18,E14))</f>
        <v>25</v>
      </c>
      <c r="AK11" s="103">
        <f>IF(OR(AJ10=" ",AJ11=" "),AJ12,AJ11)</f>
        <v>25</v>
      </c>
      <c r="AL11" s="100">
        <f>IF(AND(OR(K20=G8,K20=G16),I28=G24),G32,IF(AND(OR(K20=G8,K20=G16),I28=G32),G24,IF(I12=G8,G16,G8)))</f>
        <v>17</v>
      </c>
      <c r="AM11" s="100">
        <f>IF(N57=L56,L59,L56)</f>
        <v>62</v>
      </c>
    </row>
    <row r="12" spans="1:39" ht="12" customHeight="1" thickBot="1">
      <c r="A12" s="252"/>
      <c r="B12" s="270"/>
      <c r="C12" s="270"/>
      <c r="D12" s="270"/>
      <c r="E12" s="66"/>
      <c r="F12" s="66"/>
      <c r="G12" s="72"/>
      <c r="H12" s="77"/>
      <c r="I12" s="52">
        <v>9</v>
      </c>
      <c r="J12" s="79"/>
      <c r="K12" s="110"/>
      <c r="L12" s="12"/>
      <c r="M12" s="18"/>
      <c r="N12" s="4"/>
      <c r="O12" s="5"/>
      <c r="P12" s="32">
        <v>13</v>
      </c>
      <c r="Q12" s="4"/>
      <c r="R12" s="4"/>
      <c r="S12" s="18"/>
      <c r="T12" s="58"/>
      <c r="U12" s="33"/>
      <c r="V12" s="33"/>
      <c r="W12" s="52">
        <v>10</v>
      </c>
      <c r="X12" s="56"/>
      <c r="Y12" s="33"/>
      <c r="Z12" s="33"/>
      <c r="AA12" s="33"/>
      <c r="AB12" s="246"/>
      <c r="AC12" s="246"/>
      <c r="AD12" s="246"/>
      <c r="AE12" s="227"/>
      <c r="AG12" s="100">
        <f>IF(K53=G41,G49,IF(K53=G49,G41,IF(K53=G57,G65,G57)))</f>
        <v>23</v>
      </c>
      <c r="AH12" s="101">
        <f>IF(OR(K$20=A13,K$20=A15)," ",IF(E14=A13,A15,A13))</f>
        <v>41</v>
      </c>
      <c r="AI12" s="103">
        <f>IF(OR(AH10=" ",AH11=" ",AH12=" "),AH13,AH12)</f>
        <v>41</v>
      </c>
      <c r="AJ12" s="101">
        <f>IF(OR(K$20=E22,K$20=E26)," ",IF(G24=E22,E26,E22))</f>
        <v>37</v>
      </c>
      <c r="AK12" s="103">
        <f>IF(OR(AJ10=" ",AJ11=" ",AJ12=" "),AJ13,AJ12)</f>
        <v>37</v>
      </c>
      <c r="AL12" s="100"/>
      <c r="AM12" s="100">
        <f>IF(N15=L14,L17,L14)</f>
        <v>63</v>
      </c>
    </row>
    <row r="13" spans="1:39" ht="12" customHeight="1" thickBot="1">
      <c r="A13" s="255">
        <v>9</v>
      </c>
      <c r="B13" s="254" t="str">
        <f>VLOOKUP(A13,'пр.взв.'!B$6:C$133,2,FALSE)</f>
        <v>ЦЫДЕНОВ Зандан Доржиевич</v>
      </c>
      <c r="C13" s="254" t="str">
        <f>VLOOKUP(A13,'пр.взв.'!B$6:H$133,3,FALSE)</f>
        <v>16.07.91, КМС</v>
      </c>
      <c r="D13" s="254" t="str">
        <f>VLOOKUP(A13,'пр.взв.'!B$6:F$133,4,FALSE)</f>
        <v>СФО</v>
      </c>
      <c r="E13" s="45"/>
      <c r="F13" s="45"/>
      <c r="G13" s="66"/>
      <c r="H13" s="80"/>
      <c r="I13" s="54" t="s">
        <v>185</v>
      </c>
      <c r="J13" s="58"/>
      <c r="K13" s="61"/>
      <c r="L13" s="12"/>
      <c r="M13" s="18"/>
      <c r="N13" s="4"/>
      <c r="O13" s="2">
        <f>AG9</f>
        <v>9</v>
      </c>
      <c r="P13" s="109"/>
      <c r="Q13" s="4"/>
      <c r="R13" s="4"/>
      <c r="S13" s="15"/>
      <c r="T13" s="59"/>
      <c r="U13" s="33"/>
      <c r="V13" s="53"/>
      <c r="W13" s="54" t="s">
        <v>184</v>
      </c>
      <c r="X13" s="56"/>
      <c r="Y13" s="33"/>
      <c r="Z13" s="33"/>
      <c r="AA13" s="33"/>
      <c r="AB13" s="247" t="str">
        <f>VLOOKUP(AE13,'пр.взв.'!B9:H219,2,FALSE)</f>
        <v>БУДАКОВ Наил Намиг Оглы </v>
      </c>
      <c r="AC13" s="247" t="str">
        <f>VLOOKUP(AE13,'пр.взв.'!B9:AH141,3,FALSE)</f>
        <v>01.05.93, КМС</v>
      </c>
      <c r="AD13" s="247" t="str">
        <f>VLOOKUP(AE13,'пр.взв.'!B9:H141,4,FALSE)</f>
        <v>ПФО</v>
      </c>
      <c r="AE13" s="228">
        <v>10</v>
      </c>
      <c r="AG13" s="100">
        <f>IF(K53=I46,I61,I46)</f>
        <v>3</v>
      </c>
      <c r="AH13" s="101">
        <f>IF(OR(K$20=A17,K$20=A19)," ",IF(E18=A17,A19,A17))</f>
        <v>57</v>
      </c>
      <c r="AI13" s="103">
        <f>IF(OR(AH10=" ",AH11=" ",AH12=" ",AH13=" "),AH14,AH13)</f>
        <v>57</v>
      </c>
      <c r="AJ13" s="101">
        <f>IF(OR(K$53=E30,K$53=E34)," ",IF(G32=E30,E34,E30))</f>
        <v>13</v>
      </c>
      <c r="AK13" s="100"/>
      <c r="AL13" s="100"/>
      <c r="AM13" s="100">
        <f>IF(N64=L63,L66,L63)</f>
        <v>4</v>
      </c>
    </row>
    <row r="14" spans="1:39" ht="12" customHeight="1">
      <c r="A14" s="251"/>
      <c r="B14" s="253"/>
      <c r="C14" s="253"/>
      <c r="D14" s="253"/>
      <c r="E14" s="52">
        <v>9</v>
      </c>
      <c r="F14" s="66"/>
      <c r="G14" s="66"/>
      <c r="H14" s="81"/>
      <c r="I14" s="33"/>
      <c r="J14" s="58"/>
      <c r="K14" s="61"/>
      <c r="L14" s="279">
        <f>AG10</f>
        <v>63</v>
      </c>
      <c r="M14" s="279"/>
      <c r="N14" s="4"/>
      <c r="O14" s="4"/>
      <c r="P14" s="111"/>
      <c r="Q14" s="4"/>
      <c r="R14" s="4"/>
      <c r="S14" s="15"/>
      <c r="T14" s="59"/>
      <c r="U14" s="33"/>
      <c r="V14" s="56"/>
      <c r="W14" s="33"/>
      <c r="X14" s="56"/>
      <c r="Y14" s="33"/>
      <c r="Z14" s="33"/>
      <c r="AA14" s="52">
        <v>10</v>
      </c>
      <c r="AB14" s="248"/>
      <c r="AC14" s="248"/>
      <c r="AD14" s="248"/>
      <c r="AE14" s="226"/>
      <c r="AG14" s="100">
        <f>IF(S36=U20,U53,U20)</f>
        <v>30</v>
      </c>
      <c r="AH14" s="101">
        <f>IF(OR(K$20=A21,K$20=A23)," ",IF(E22=A21,A23,A21))</f>
        <v>5</v>
      </c>
      <c r="AI14" s="103">
        <f>IF(OR(AH10=" ",AH11=" ",AH12=" ",AH13=" ",AH14=" "),AH15,AH14)</f>
        <v>5</v>
      </c>
      <c r="AJ14" s="104"/>
      <c r="AK14" s="100"/>
      <c r="AL14" s="100"/>
      <c r="AM14" s="102" t="s">
        <v>32</v>
      </c>
    </row>
    <row r="15" spans="1:39" ht="12" customHeight="1" thickBot="1">
      <c r="A15" s="251">
        <v>41</v>
      </c>
      <c r="B15" s="269" t="e">
        <f>VLOOKUP(A15,'пр.взв.'!B$6:C$133,2,FALSE)</f>
        <v>#N/A</v>
      </c>
      <c r="C15" s="269" t="e">
        <f>VLOOKUP(A15,'пр.взв.'!B$6:H$133,3,FALSE)</f>
        <v>#N/A</v>
      </c>
      <c r="D15" s="269" t="e">
        <f>VLOOKUP(A15,'пр.взв.'!B$6:F$133,4,FALSE)</f>
        <v>#N/A</v>
      </c>
      <c r="E15" s="54"/>
      <c r="F15" s="70"/>
      <c r="G15" s="66"/>
      <c r="H15" s="82"/>
      <c r="I15" s="51"/>
      <c r="J15" s="51"/>
      <c r="K15" s="61"/>
      <c r="L15" s="112"/>
      <c r="M15" s="113"/>
      <c r="N15" s="114">
        <v>15</v>
      </c>
      <c r="O15" s="4"/>
      <c r="P15" s="115"/>
      <c r="Q15" s="114">
        <v>13</v>
      </c>
      <c r="R15" s="4"/>
      <c r="S15" s="17"/>
      <c r="T15" s="59"/>
      <c r="U15" s="33"/>
      <c r="V15" s="56"/>
      <c r="W15" s="33"/>
      <c r="X15" s="56"/>
      <c r="Y15" s="33"/>
      <c r="Z15" s="53"/>
      <c r="AA15" s="54"/>
      <c r="AB15" s="245" t="e">
        <f>VLOOKUP(AE15,'пр.взв.'!B9:H221,2,FALSE)</f>
        <v>#N/A</v>
      </c>
      <c r="AC15" s="245" t="e">
        <f>VLOOKUP(AE15,'пр.взв.'!B9:AH143,3,FALSE)</f>
        <v>#N/A</v>
      </c>
      <c r="AD15" s="245" t="e">
        <f>VLOOKUP(AE15,'пр.взв.'!B9:H143,4,FALSE)</f>
        <v>#N/A</v>
      </c>
      <c r="AE15" s="226">
        <v>42</v>
      </c>
      <c r="AG15" s="100">
        <f>IF(M32=M36,S36,M36)</f>
        <v>36</v>
      </c>
      <c r="AH15" s="101">
        <f>IF(OR(K$20=A25,K$20=A27)," ",IF(E26=A25,A27,A25))</f>
        <v>53</v>
      </c>
      <c r="AI15" s="103">
        <f>IF(OR(AH10=" ",AH11=" ",AH12=" ",AH13=" ",AH14=" ",AH15=" "),AH16,AH15)</f>
        <v>53</v>
      </c>
      <c r="AJ15" s="104"/>
      <c r="AK15" s="100"/>
      <c r="AL15" s="100"/>
      <c r="AM15" s="100">
        <f>IF(O10=N8,N11,N8)</f>
        <v>21</v>
      </c>
    </row>
    <row r="16" spans="1:39" ht="12" customHeight="1" thickBot="1">
      <c r="A16" s="252"/>
      <c r="B16" s="270"/>
      <c r="C16" s="270"/>
      <c r="D16" s="270"/>
      <c r="E16" s="66"/>
      <c r="F16" s="72"/>
      <c r="G16" s="52">
        <v>9</v>
      </c>
      <c r="H16" s="83"/>
      <c r="I16" s="58"/>
      <c r="J16" s="58"/>
      <c r="K16" s="61"/>
      <c r="L16" s="11"/>
      <c r="M16" s="108"/>
      <c r="N16" s="109"/>
      <c r="O16" s="4"/>
      <c r="P16" s="111"/>
      <c r="Q16" s="109"/>
      <c r="R16" s="4"/>
      <c r="S16" s="15"/>
      <c r="T16" s="31"/>
      <c r="U16" s="33"/>
      <c r="V16" s="56"/>
      <c r="W16" s="33"/>
      <c r="X16" s="57"/>
      <c r="Y16" s="52">
        <v>10</v>
      </c>
      <c r="Z16" s="56"/>
      <c r="AA16" s="33"/>
      <c r="AB16" s="246"/>
      <c r="AC16" s="246"/>
      <c r="AD16" s="246"/>
      <c r="AE16" s="227"/>
      <c r="AG16" s="100"/>
      <c r="AH16" s="101">
        <f>IF(OR(K$20=A29,K$20=A31)," ",IF(E30=A29,A31,A29))</f>
        <v>45</v>
      </c>
      <c r="AI16" s="103">
        <f>IF(OR(AH10=" ",AH11=" ",AH12=" ",AH13=" ",AH14=" ",AH15=" ",AH16=" "),AH17,AH16)</f>
        <v>45</v>
      </c>
      <c r="AJ16" s="104"/>
      <c r="AK16" s="100"/>
      <c r="AL16" s="100"/>
      <c r="AM16" s="100">
        <f>IF(O59=N57,N60,N57)</f>
        <v>14</v>
      </c>
    </row>
    <row r="17" spans="1:39" ht="12" customHeight="1" thickBot="1">
      <c r="A17" s="255">
        <v>25</v>
      </c>
      <c r="B17" s="254" t="str">
        <f>VLOOKUP(A17,'пр.взв.'!B$6:C$133,2,FALSE)</f>
        <v>КАБАРТАЙ Мухамед Джаухар Хазем</v>
      </c>
      <c r="C17" s="254" t="str">
        <f>VLOOKUP(A17,'пр.взв.'!B$6:H$133,3,FALSE)</f>
        <v>08.03.95, МС</v>
      </c>
      <c r="D17" s="254" t="str">
        <f>VLOOKUP(A17,'пр.взв.'!B$6:F$133,4,FALSE)</f>
        <v>ЮФО</v>
      </c>
      <c r="E17" s="45"/>
      <c r="F17" s="66"/>
      <c r="G17" s="54" t="s">
        <v>185</v>
      </c>
      <c r="H17" s="71"/>
      <c r="I17" s="51"/>
      <c r="J17" s="51"/>
      <c r="K17" s="61"/>
      <c r="L17" s="279">
        <f>AG11</f>
        <v>15</v>
      </c>
      <c r="M17" s="282"/>
      <c r="N17" s="5"/>
      <c r="O17" s="114">
        <v>23</v>
      </c>
      <c r="P17" s="111"/>
      <c r="Q17" s="5"/>
      <c r="R17" s="4"/>
      <c r="S17" s="15"/>
      <c r="T17" s="31"/>
      <c r="U17" s="33"/>
      <c r="V17" s="56"/>
      <c r="W17" s="33"/>
      <c r="X17" s="33"/>
      <c r="Y17" s="54" t="s">
        <v>184</v>
      </c>
      <c r="Z17" s="56"/>
      <c r="AA17" s="33"/>
      <c r="AB17" s="247" t="str">
        <f>VLOOKUP(AE17,'пр.взв.'!B13:H223,2,FALSE)</f>
        <v>ЦИРКЕ Всеволод Владимирович</v>
      </c>
      <c r="AC17" s="247" t="str">
        <f>VLOOKUP(AE17,'пр.взв.'!B13:AH145,3,FALSE)</f>
        <v>29.12.88, КМС</v>
      </c>
      <c r="AD17" s="247" t="str">
        <f>VLOOKUP(AE17,'пр.взв.'!B13:H145,4,FALSE)</f>
        <v>УФО</v>
      </c>
      <c r="AE17" s="228">
        <v>26</v>
      </c>
      <c r="AG17" s="100"/>
      <c r="AH17" s="101" t="str">
        <f>IF(OR(K$20=A33,K$20=A35)," ",IF(E34=A33,A35,A33))</f>
        <v> </v>
      </c>
      <c r="AI17" s="100"/>
      <c r="AJ17" s="104"/>
      <c r="AK17" s="100"/>
      <c r="AL17" s="100"/>
      <c r="AM17" s="100">
        <f>IF(O17=N15,N18,N15)</f>
        <v>15</v>
      </c>
    </row>
    <row r="18" spans="1:39" ht="12" customHeight="1">
      <c r="A18" s="251"/>
      <c r="B18" s="253"/>
      <c r="C18" s="253"/>
      <c r="D18" s="253"/>
      <c r="E18" s="52">
        <v>25</v>
      </c>
      <c r="F18" s="76"/>
      <c r="G18" s="66"/>
      <c r="H18" s="68"/>
      <c r="I18" s="58"/>
      <c r="J18" s="58"/>
      <c r="K18" s="61"/>
      <c r="L18" s="12"/>
      <c r="M18" s="18"/>
      <c r="N18" s="2">
        <f>AG12</f>
        <v>23</v>
      </c>
      <c r="O18" s="109"/>
      <c r="P18" s="111"/>
      <c r="Q18" s="5"/>
      <c r="R18" s="52">
        <v>30</v>
      </c>
      <c r="S18" s="15"/>
      <c r="T18" s="31"/>
      <c r="U18" s="33"/>
      <c r="V18" s="56"/>
      <c r="W18" s="33"/>
      <c r="X18" s="33"/>
      <c r="Y18" s="33"/>
      <c r="Z18" s="57"/>
      <c r="AA18" s="52">
        <v>26</v>
      </c>
      <c r="AB18" s="248"/>
      <c r="AC18" s="248"/>
      <c r="AD18" s="248"/>
      <c r="AE18" s="226"/>
      <c r="AG18" s="100"/>
      <c r="AH18" s="105"/>
      <c r="AI18" s="102" t="s">
        <v>30</v>
      </c>
      <c r="AJ18" s="104"/>
      <c r="AK18" s="102" t="s">
        <v>30</v>
      </c>
      <c r="AL18" s="102" t="s">
        <v>30</v>
      </c>
      <c r="AM18" s="100">
        <f>IF(O66=N64,N67,N64)</f>
        <v>28</v>
      </c>
    </row>
    <row r="19" spans="1:39" ht="12" customHeight="1" thickBot="1">
      <c r="A19" s="251">
        <v>57</v>
      </c>
      <c r="B19" s="269" t="e">
        <f>VLOOKUP(A19,'пр.взв.'!B$6:C$133,2,FALSE)</f>
        <v>#N/A</v>
      </c>
      <c r="C19" s="269" t="e">
        <f>VLOOKUP(A19,'пр.взв.'!B$6:H$133,3,FALSE)</f>
        <v>#N/A</v>
      </c>
      <c r="D19" s="269" t="e">
        <f>VLOOKUP(A19,'пр.взв.'!B$6:F$133,4,FALSE)</f>
        <v>#N/A</v>
      </c>
      <c r="E19" s="54"/>
      <c r="F19" s="66"/>
      <c r="G19" s="66"/>
      <c r="H19" s="71"/>
      <c r="I19" s="51"/>
      <c r="J19" s="51"/>
      <c r="K19" s="61"/>
      <c r="L19" s="12"/>
      <c r="M19" s="18"/>
      <c r="N19" s="4"/>
      <c r="O19" s="5"/>
      <c r="P19" s="83">
        <v>23</v>
      </c>
      <c r="Q19" s="5"/>
      <c r="R19" s="116"/>
      <c r="S19" s="15"/>
      <c r="T19" s="33"/>
      <c r="U19" s="33"/>
      <c r="V19" s="56"/>
      <c r="W19" s="33"/>
      <c r="X19" s="33"/>
      <c r="Y19" s="33"/>
      <c r="Z19" s="33"/>
      <c r="AA19" s="54"/>
      <c r="AB19" s="245" t="e">
        <f>VLOOKUP(AE19,'пр.взв.'!B13:H225,2,FALSE)</f>
        <v>#N/A</v>
      </c>
      <c r="AC19" s="245" t="e">
        <f>VLOOKUP(AE19,'пр.взв.'!B13:AH147,3,FALSE)</f>
        <v>#N/A</v>
      </c>
      <c r="AD19" s="245" t="e">
        <f>VLOOKUP(AE19,'пр.взв.'!B13:H147,4,FALSE)</f>
        <v>#N/A</v>
      </c>
      <c r="AE19" s="226">
        <v>58</v>
      </c>
      <c r="AG19" s="100"/>
      <c r="AH19" s="101">
        <f>IF(OR(K$53=A38,K$53=A40)," ",IF(E39=A38,A40,A38))</f>
        <v>35</v>
      </c>
      <c r="AI19" s="103">
        <f>IF(AH19=" ",AH20,AH19)</f>
        <v>35</v>
      </c>
      <c r="AJ19" s="101">
        <f>IF(OR(K$53=E39,K$53=E43)," ",IF(G41=E39,E43,E39))</f>
        <v>19</v>
      </c>
      <c r="AK19" s="103">
        <f>IF(AJ19=" ",AJ20,AJ19)</f>
        <v>19</v>
      </c>
      <c r="AL19" s="100"/>
      <c r="AM19" s="102" t="s">
        <v>32</v>
      </c>
    </row>
    <row r="20" spans="1:39" ht="12" customHeight="1" thickBot="1">
      <c r="A20" s="252"/>
      <c r="B20" s="270"/>
      <c r="C20" s="270"/>
      <c r="D20" s="270"/>
      <c r="E20" s="66"/>
      <c r="F20" s="66"/>
      <c r="G20" s="66"/>
      <c r="H20" s="68"/>
      <c r="I20" s="58"/>
      <c r="J20" s="58"/>
      <c r="K20" s="52">
        <v>29</v>
      </c>
      <c r="L20" s="117"/>
      <c r="M20" s="118"/>
      <c r="N20" s="4"/>
      <c r="O20" s="2">
        <f>AG13</f>
        <v>3</v>
      </c>
      <c r="P20" s="119"/>
      <c r="Q20" s="5"/>
      <c r="R20" s="4"/>
      <c r="S20" s="15"/>
      <c r="T20" s="55"/>
      <c r="U20" s="52">
        <v>30</v>
      </c>
      <c r="V20" s="56"/>
      <c r="W20" s="33"/>
      <c r="X20" s="33"/>
      <c r="Y20" s="33"/>
      <c r="Z20" s="33"/>
      <c r="AA20" s="33"/>
      <c r="AB20" s="246"/>
      <c r="AC20" s="246"/>
      <c r="AD20" s="246"/>
      <c r="AE20" s="227"/>
      <c r="AG20" s="100"/>
      <c r="AH20" s="101">
        <f>IF(OR(K$53=A42,K$53=A44)," ",IF(E43=A42,A44,A42))</f>
        <v>51</v>
      </c>
      <c r="AI20" s="103">
        <f>IF(OR(AH18=" ",AH19=" ",AH20=" "),AH21,AH20)</f>
        <v>51</v>
      </c>
      <c r="AJ20" s="101">
        <f>IF(OR(K$53=E47,K$53=E51)," ",IF(G49=E47,E51,E47))</f>
        <v>11</v>
      </c>
      <c r="AK20" s="103">
        <f>IF(OR(AJ18=" ",AJ19=" ",AJ20=" "),AJ21,AJ20)</f>
        <v>11</v>
      </c>
      <c r="AL20" s="100">
        <f>IF(AND(OR(K53=G41,K53=G49),I61=G57),G65,IF(AND(OR(K53=G41,K53=G49),I61=G65),G57,IF(I46=G41,G49,G41)))</f>
        <v>27</v>
      </c>
      <c r="AM20" s="100">
        <f>IF(P12=O10,O13,O10)</f>
        <v>9</v>
      </c>
    </row>
    <row r="21" spans="1:39" ht="12" customHeight="1" thickBot="1">
      <c r="A21" s="255">
        <v>5</v>
      </c>
      <c r="B21" s="254" t="str">
        <f>VLOOKUP(A21,'пр.взв.'!B$6:C$133,2,FALSE)</f>
        <v>ЯМАНБАЕВ Руслан Ильдарович</v>
      </c>
      <c r="C21" s="254" t="str">
        <f>VLOOKUP(A21,'пр.взв.'!B$6:H$133,3,FALSE)</f>
        <v>15.12.90, КМС</v>
      </c>
      <c r="D21" s="254" t="str">
        <f>VLOOKUP(A21,'пр.взв.'!B$6:F$133,4,FALSE)</f>
        <v>УФО</v>
      </c>
      <c r="E21" s="45"/>
      <c r="F21" s="45"/>
      <c r="G21" s="65"/>
      <c r="H21" s="65"/>
      <c r="I21" s="32"/>
      <c r="J21" s="84"/>
      <c r="K21" s="54" t="s">
        <v>184</v>
      </c>
      <c r="L21" s="29"/>
      <c r="M21" s="12"/>
      <c r="N21" s="12"/>
      <c r="O21" s="4"/>
      <c r="P21" s="12"/>
      <c r="Q21" s="2">
        <f>AG14</f>
        <v>30</v>
      </c>
      <c r="R21" s="120"/>
      <c r="S21" s="19"/>
      <c r="T21" s="60"/>
      <c r="U21" s="54" t="s">
        <v>184</v>
      </c>
      <c r="V21" s="56"/>
      <c r="W21" s="33"/>
      <c r="X21" s="33"/>
      <c r="Y21" s="33"/>
      <c r="Z21" s="33"/>
      <c r="AA21" s="33"/>
      <c r="AB21" s="247" t="str">
        <f>VLOOKUP(AE21,'пр.взв.'!B1:H227,2,FALSE)</f>
        <v>АБДУЛАЗИЗОВ Камиль Магомедович</v>
      </c>
      <c r="AC21" s="247" t="str">
        <f>VLOOKUP(AE21,'пр.взв.'!B1:AH149,3,FALSE)</f>
        <v>13.04.94, МС</v>
      </c>
      <c r="AD21" s="247" t="str">
        <f>VLOOKUP(AE21,'пр.взв.'!B1:H149,4,FALSE)</f>
        <v>МОС</v>
      </c>
      <c r="AE21" s="228">
        <v>6</v>
      </c>
      <c r="AG21" s="100"/>
      <c r="AH21" s="101">
        <f>IF(OR(K$53=A46,K$53=A48)," ",IF(E47=A46,A48,A46))</f>
        <v>43</v>
      </c>
      <c r="AI21" s="103">
        <f>IF(OR(AH18=" ",AH19=" ",AH20=" ",AH21=" "),AH22,AH21)</f>
        <v>43</v>
      </c>
      <c r="AJ21" s="101">
        <f>IF(OR(K$53=E55,K$53=E59)," ",IF(G57=E55,E59,E55))</f>
        <v>7</v>
      </c>
      <c r="AK21" s="103">
        <f>IF(OR(AJ18=" ",AJ19=" ",AJ20=" ",AJ21=" "),AJ22,AJ21)</f>
        <v>7</v>
      </c>
      <c r="AL21" s="100"/>
      <c r="AM21" s="100">
        <f>IF(P61=O59,O62,O59)</f>
        <v>10</v>
      </c>
    </row>
    <row r="22" spans="1:39" ht="12" customHeight="1">
      <c r="A22" s="251"/>
      <c r="B22" s="253"/>
      <c r="C22" s="253"/>
      <c r="D22" s="253"/>
      <c r="E22" s="52">
        <v>37</v>
      </c>
      <c r="F22" s="66"/>
      <c r="G22" s="67"/>
      <c r="H22" s="68"/>
      <c r="I22" s="80"/>
      <c r="J22" s="73"/>
      <c r="K22" s="85"/>
      <c r="L22" s="29"/>
      <c r="M22" s="12"/>
      <c r="N22" s="31"/>
      <c r="O22" s="110"/>
      <c r="P22" s="31"/>
      <c r="Q22" s="110"/>
      <c r="R22" s="59"/>
      <c r="S22" s="11"/>
      <c r="T22" s="61"/>
      <c r="U22" s="62"/>
      <c r="V22" s="56"/>
      <c r="W22" s="33"/>
      <c r="X22" s="33"/>
      <c r="Y22" s="33"/>
      <c r="Z22" s="33"/>
      <c r="AA22" s="52">
        <v>6</v>
      </c>
      <c r="AB22" s="248"/>
      <c r="AC22" s="248"/>
      <c r="AD22" s="248"/>
      <c r="AE22" s="226"/>
      <c r="AG22" s="100"/>
      <c r="AH22" s="101">
        <f>IF(OR(K$53=A50,K$53=A52)," ",IF(E51=A50,A52,A50))</f>
        <v>59</v>
      </c>
      <c r="AI22" s="103">
        <f>IF(OR(AH18=" ",AH19=" ",AH20=" ",AH21=" ",AH22=" "),AH23,AH22)</f>
        <v>59</v>
      </c>
      <c r="AJ22" s="101" t="str">
        <f>IF(OR(K$53=E63,K$53=E67)," ",IF(G65=E63,E67,E63))</f>
        <v> </v>
      </c>
      <c r="AK22" s="100"/>
      <c r="AL22" s="100"/>
      <c r="AM22" s="100">
        <f>IF(P19=O17,O20,O17)</f>
        <v>3</v>
      </c>
    </row>
    <row r="23" spans="1:39" ht="12" customHeight="1" thickBot="1">
      <c r="A23" s="251">
        <v>37</v>
      </c>
      <c r="B23" s="248" t="str">
        <f>VLOOKUP(A23,'пр.взв.'!B$6:C$133,2,FALSE)</f>
        <v>ТАРХАТОВ Артур Андреевич</v>
      </c>
      <c r="C23" s="248" t="str">
        <f>VLOOKUP(A23,'пр.взв.'!B$6:H$133,3,FALSE)</f>
        <v>23.12.86, МСМК</v>
      </c>
      <c r="D23" s="248" t="str">
        <f>VLOOKUP(A23,'пр.взв.'!B$6:F$133,4,FALSE)</f>
        <v>СФО</v>
      </c>
      <c r="E23" s="54" t="s">
        <v>184</v>
      </c>
      <c r="F23" s="70"/>
      <c r="G23" s="66"/>
      <c r="H23" s="71"/>
      <c r="I23" s="77"/>
      <c r="J23" s="80"/>
      <c r="K23" s="60"/>
      <c r="L23" s="29"/>
      <c r="M23" s="11"/>
      <c r="N23" s="31"/>
      <c r="O23" s="33"/>
      <c r="P23" s="31"/>
      <c r="Q23" s="33"/>
      <c r="R23" s="31"/>
      <c r="S23" s="11"/>
      <c r="T23" s="61"/>
      <c r="U23" s="62"/>
      <c r="V23" s="56"/>
      <c r="W23" s="33"/>
      <c r="X23" s="33"/>
      <c r="Y23" s="33"/>
      <c r="Z23" s="53"/>
      <c r="AA23" s="54"/>
      <c r="AB23" s="245" t="e">
        <f>VLOOKUP(AE23,'пр.взв.'!B17:H229,2,FALSE)</f>
        <v>#N/A</v>
      </c>
      <c r="AC23" s="245" t="e">
        <f>VLOOKUP(AE23,'пр.взв.'!B17:AH151,3,FALSE)</f>
        <v>#N/A</v>
      </c>
      <c r="AD23" s="245" t="e">
        <f>VLOOKUP(AE23,'пр.взв.'!B17:H151,4,FALSE)</f>
        <v>#N/A</v>
      </c>
      <c r="AE23" s="226">
        <v>38</v>
      </c>
      <c r="AG23" s="100"/>
      <c r="AH23" s="101">
        <f>IF(OR(K$53=A54,K$53=A56)," ",IF(E55=A54,A56,A54))</f>
        <v>39</v>
      </c>
      <c r="AI23" s="103">
        <f>IF(OR(AH18=" ",AH19=" ",AH20=" ",AH21=" ",AH22=" ",AH23=" "),AH24,AH23)</f>
        <v>39</v>
      </c>
      <c r="AJ23" s="104"/>
      <c r="AK23" s="100"/>
      <c r="AL23" s="100"/>
      <c r="AM23" s="100">
        <f>IF(P68=O66,O69,O66)</f>
        <v>32</v>
      </c>
    </row>
    <row r="24" spans="1:39" ht="12" customHeight="1" thickBot="1">
      <c r="A24" s="252"/>
      <c r="B24" s="253"/>
      <c r="C24" s="253"/>
      <c r="D24" s="253"/>
      <c r="E24" s="66"/>
      <c r="F24" s="72"/>
      <c r="G24" s="52">
        <v>21</v>
      </c>
      <c r="H24" s="73"/>
      <c r="I24" s="80"/>
      <c r="J24" s="77"/>
      <c r="K24" s="61"/>
      <c r="L24" s="11"/>
      <c r="M24" s="7"/>
      <c r="N24" s="31"/>
      <c r="O24" s="58"/>
      <c r="P24" s="58"/>
      <c r="Q24" s="58"/>
      <c r="R24" s="58"/>
      <c r="S24" s="14"/>
      <c r="T24" s="61"/>
      <c r="U24" s="58"/>
      <c r="V24" s="56"/>
      <c r="W24" s="33"/>
      <c r="X24" s="33"/>
      <c r="Y24" s="52">
        <v>6</v>
      </c>
      <c r="Z24" s="56"/>
      <c r="AA24" s="33"/>
      <c r="AB24" s="246"/>
      <c r="AC24" s="246"/>
      <c r="AD24" s="246"/>
      <c r="AE24" s="227"/>
      <c r="AG24" s="100"/>
      <c r="AH24" s="101">
        <f>IF(OR(K$53=A58,K$53=A60)," ",IF(E59=A58,A60,A58))</f>
        <v>55</v>
      </c>
      <c r="AI24" s="103">
        <f>IF(OR(AH18=" ",AH19=" ",AH20=" ",AH21=" ",AH22=" ",AH23=" ",AH24=" "),AH25,AH24)</f>
        <v>55</v>
      </c>
      <c r="AJ24" s="104"/>
      <c r="AK24" s="100"/>
      <c r="AL24" s="100"/>
      <c r="AM24" s="102" t="s">
        <v>32</v>
      </c>
    </row>
    <row r="25" spans="1:39" ht="12" customHeight="1" thickBot="1">
      <c r="A25" s="255">
        <v>21</v>
      </c>
      <c r="B25" s="254" t="str">
        <f>VLOOKUP(A25,'пр.взв.'!B$6:C$133,2,FALSE)</f>
        <v>ХАЙБУЛАЕВ Мовлид Нурединович</v>
      </c>
      <c r="C25" s="254" t="str">
        <f>VLOOKUP(A25,'пр.взв.'!B$6:H$133,3,FALSE)</f>
        <v>16.10.90, МС</v>
      </c>
      <c r="D25" s="254" t="str">
        <f>VLOOKUP(A25,'пр.взв.'!B$6:F$133,4,FALSE)</f>
        <v>МОС</v>
      </c>
      <c r="E25" s="45"/>
      <c r="F25" s="66"/>
      <c r="G25" s="54" t="s">
        <v>184</v>
      </c>
      <c r="H25" s="86"/>
      <c r="I25" s="73"/>
      <c r="J25" s="77"/>
      <c r="K25" s="85"/>
      <c r="L25" s="11"/>
      <c r="M25" s="7"/>
      <c r="N25" s="58"/>
      <c r="O25" s="80"/>
      <c r="P25" s="73"/>
      <c r="Q25" s="73"/>
      <c r="R25" s="59"/>
      <c r="S25" s="11"/>
      <c r="T25" s="61"/>
      <c r="U25" s="58"/>
      <c r="V25" s="56"/>
      <c r="W25" s="33"/>
      <c r="X25" s="53"/>
      <c r="Y25" s="54" t="s">
        <v>184</v>
      </c>
      <c r="Z25" s="56"/>
      <c r="AA25" s="33"/>
      <c r="AB25" s="247" t="str">
        <f>VLOOKUP(AE25,'пр.взв.'!B21:H231,2,FALSE)</f>
        <v>ГАЛСАНОВ Аюр Беликтоевич</v>
      </c>
      <c r="AC25" s="247" t="str">
        <f>VLOOKUP(AE25,'пр.взв.'!B21:AH153,3,FALSE)</f>
        <v>23.08.86, МС</v>
      </c>
      <c r="AD25" s="247" t="str">
        <f>VLOOKUP(AE25,'пр.взв.'!B21:H153,4,FALSE)</f>
        <v>СФО</v>
      </c>
      <c r="AE25" s="228">
        <v>22</v>
      </c>
      <c r="AG25" s="100"/>
      <c r="AH25" s="101">
        <f>IF(OR(K$53=A62,K$53=A64)," ",IF(E63=A62,A64,A62))</f>
        <v>47</v>
      </c>
      <c r="AI25" s="103">
        <f>IF(OR(AH18=" ",AH19=" ",AH20=" ",AH21=" ",AH22=" ",AH23=" ",AH24=" ",AH25=" "),AH26,AH25)</f>
        <v>47</v>
      </c>
      <c r="AJ25" s="104"/>
      <c r="AK25" s="100"/>
      <c r="AL25" s="100"/>
      <c r="AM25" s="100">
        <f>IF('пр.хода'!Q15='пр.хода'!P12,'пр.хода'!P19,'пр.хода'!P12)</f>
        <v>23</v>
      </c>
    </row>
    <row r="26" spans="1:39" ht="12" customHeight="1" thickBot="1">
      <c r="A26" s="251"/>
      <c r="B26" s="253"/>
      <c r="C26" s="253"/>
      <c r="D26" s="253"/>
      <c r="E26" s="52">
        <v>21</v>
      </c>
      <c r="F26" s="76"/>
      <c r="G26" s="66"/>
      <c r="H26" s="87"/>
      <c r="I26" s="77"/>
      <c r="J26" s="73"/>
      <c r="K26" s="61"/>
      <c r="L26" s="11"/>
      <c r="M26" s="7"/>
      <c r="N26" s="58"/>
      <c r="O26" s="58"/>
      <c r="P26" s="48" t="s">
        <v>9</v>
      </c>
      <c r="Q26" s="58"/>
      <c r="R26" s="58"/>
      <c r="S26" s="11"/>
      <c r="T26" s="61"/>
      <c r="U26" s="58"/>
      <c r="V26" s="56"/>
      <c r="W26" s="33"/>
      <c r="X26" s="56"/>
      <c r="Y26" s="33"/>
      <c r="Z26" s="57"/>
      <c r="AA26" s="52">
        <v>22</v>
      </c>
      <c r="AB26" s="248"/>
      <c r="AC26" s="248"/>
      <c r="AD26" s="248"/>
      <c r="AE26" s="226"/>
      <c r="AG26" s="100"/>
      <c r="AH26" s="101" t="str">
        <f>IF(OR(K$53=A66,K$53=A68)," ",IF(E67=A66,A68,A66))</f>
        <v> </v>
      </c>
      <c r="AI26" s="100"/>
      <c r="AJ26" s="104"/>
      <c r="AK26" s="100"/>
      <c r="AL26" s="100"/>
      <c r="AM26" s="100">
        <f>IF('пр.хода'!Q64='пр.хода'!P61,'пр.хода'!P68,'пр.хода'!P61)</f>
        <v>6</v>
      </c>
    </row>
    <row r="27" spans="1:39" ht="12" customHeight="1" thickBot="1">
      <c r="A27" s="251">
        <v>53</v>
      </c>
      <c r="B27" s="269" t="e">
        <f>VLOOKUP(A27,'пр.взв.'!B$6:C$133,2,FALSE)</f>
        <v>#N/A</v>
      </c>
      <c r="C27" s="269" t="e">
        <f>VLOOKUP(A27,'пр.взв.'!B$6:H$133,3,FALSE)</f>
        <v>#N/A</v>
      </c>
      <c r="D27" s="269" t="e">
        <f>VLOOKUP(A27,'пр.взв.'!B$6:F$133,4,FALSE)</f>
        <v>#N/A</v>
      </c>
      <c r="E27" s="54"/>
      <c r="F27" s="66"/>
      <c r="G27" s="66"/>
      <c r="H27" s="82"/>
      <c r="I27" s="77"/>
      <c r="J27" s="80"/>
      <c r="K27" s="60"/>
      <c r="L27" s="11"/>
      <c r="M27" s="7"/>
      <c r="N27" s="263" t="str">
        <f>VLOOKUP(R18,'пр.взв.'!B6:D133,2,FALSE)</f>
        <v>МУРАДОВ  Рашад Махир оглы</v>
      </c>
      <c r="O27" s="264"/>
      <c r="P27" s="264"/>
      <c r="Q27" s="264"/>
      <c r="R27" s="265"/>
      <c r="S27" s="11"/>
      <c r="T27" s="61"/>
      <c r="U27" s="58"/>
      <c r="V27" s="56"/>
      <c r="W27" s="33"/>
      <c r="X27" s="56"/>
      <c r="Y27" s="33"/>
      <c r="Z27" s="33"/>
      <c r="AA27" s="54"/>
      <c r="AB27" s="245" t="e">
        <f>VLOOKUP(AE27,'пр.взв.'!B21:H233,2,FALSE)</f>
        <v>#N/A</v>
      </c>
      <c r="AC27" s="245" t="e">
        <f>VLOOKUP(AE27,'пр.взв.'!B21:AH155,3,FALSE)</f>
        <v>#N/A</v>
      </c>
      <c r="AD27" s="245" t="e">
        <f>VLOOKUP(AE27,'пр.взв.'!B21:H155,4,FALSE)</f>
        <v>#N/A</v>
      </c>
      <c r="AE27" s="226">
        <v>54</v>
      </c>
      <c r="AG27" s="100"/>
      <c r="AH27" s="104"/>
      <c r="AI27" s="102" t="s">
        <v>29</v>
      </c>
      <c r="AJ27" s="104"/>
      <c r="AK27" s="102" t="s">
        <v>29</v>
      </c>
      <c r="AL27" s="102" t="s">
        <v>29</v>
      </c>
      <c r="AM27" s="102" t="s">
        <v>32</v>
      </c>
    </row>
    <row r="28" spans="1:39" ht="12" customHeight="1" thickBot="1">
      <c r="A28" s="252"/>
      <c r="B28" s="270"/>
      <c r="C28" s="270"/>
      <c r="D28" s="270"/>
      <c r="E28" s="66"/>
      <c r="F28" s="66"/>
      <c r="G28" s="72"/>
      <c r="H28" s="77"/>
      <c r="I28" s="52">
        <v>29</v>
      </c>
      <c r="J28" s="88"/>
      <c r="K28" s="61"/>
      <c r="L28" s="11"/>
      <c r="M28" s="7"/>
      <c r="N28" s="266"/>
      <c r="O28" s="267"/>
      <c r="P28" s="267"/>
      <c r="Q28" s="267"/>
      <c r="R28" s="268"/>
      <c r="S28" s="11"/>
      <c r="T28" s="61"/>
      <c r="U28" s="58"/>
      <c r="V28" s="57"/>
      <c r="W28" s="63">
        <v>30</v>
      </c>
      <c r="X28" s="56"/>
      <c r="Y28" s="33"/>
      <c r="Z28" s="33"/>
      <c r="AA28" s="33"/>
      <c r="AB28" s="246"/>
      <c r="AC28" s="246"/>
      <c r="AD28" s="246"/>
      <c r="AE28" s="227"/>
      <c r="AG28" s="100"/>
      <c r="AH28" s="101">
        <f>IF(OR(U$20=AE5,U$20=AE7)," ",IF(AA6=AE5,AE7,AE5))</f>
        <v>2</v>
      </c>
      <c r="AI28" s="103">
        <f>IF(AH28=" ",AH29,AH28)</f>
        <v>2</v>
      </c>
      <c r="AJ28" s="101">
        <f>IF(OR(U$20=AA6,U$20=AA10)," ",IF(Y8=AA6,AA10,AA6))</f>
        <v>34</v>
      </c>
      <c r="AK28" s="103">
        <f>IF(AJ28=" ",AJ29,AJ28)</f>
        <v>34</v>
      </c>
      <c r="AL28" s="100"/>
      <c r="AM28" s="100">
        <f>IF('пр.хода'!R18='пр.хода'!Q15,'пр.хода'!Q21,'пр.хода'!Q15)</f>
        <v>13</v>
      </c>
    </row>
    <row r="29" spans="1:39" ht="12" customHeight="1" thickBot="1">
      <c r="A29" s="255">
        <v>13</v>
      </c>
      <c r="B29" s="254" t="str">
        <f>VLOOKUP(A29,'пр.взв.'!B$6:C$133,2,FALSE)</f>
        <v>ВОЕВОДИН Даниил Юрьевич</v>
      </c>
      <c r="C29" s="254" t="str">
        <f>VLOOKUP(A29,'пр.взв.'!B$6:H$133,3,FALSE)</f>
        <v>14.06.88, МС</v>
      </c>
      <c r="D29" s="254" t="str">
        <f>VLOOKUP(A29,'пр.взв.'!B$6:F$133,4,FALSE)</f>
        <v>ЦФО</v>
      </c>
      <c r="E29" s="45"/>
      <c r="F29" s="45"/>
      <c r="G29" s="66"/>
      <c r="H29" s="80"/>
      <c r="I29" s="54" t="s">
        <v>184</v>
      </c>
      <c r="J29" s="77"/>
      <c r="K29" s="58"/>
      <c r="L29" s="11"/>
      <c r="M29" s="7"/>
      <c r="N29" s="73"/>
      <c r="O29" s="58"/>
      <c r="P29" s="73"/>
      <c r="Q29" s="73"/>
      <c r="R29" s="59"/>
      <c r="S29" s="11"/>
      <c r="T29" s="61"/>
      <c r="U29" s="58"/>
      <c r="V29" s="33"/>
      <c r="W29" s="64" t="s">
        <v>184</v>
      </c>
      <c r="X29" s="56"/>
      <c r="Y29" s="33"/>
      <c r="Z29" s="33"/>
      <c r="AA29" s="33"/>
      <c r="AB29" s="247" t="str">
        <f>VLOOKUP(AE29,'пр.взв.'!B25:H235,2,FALSE)</f>
        <v>САИДРАХМОНОВ Мустафо Махмадрасулович</v>
      </c>
      <c r="AC29" s="247" t="str">
        <f>VLOOKUP(AE29,'пр.взв.'!B25:AH157,3,FALSE)</f>
        <v>01.01.90, МС</v>
      </c>
      <c r="AD29" s="247" t="str">
        <f>VLOOKUP(AE29,'пр.взв.'!B25:H157,4,FALSE)</f>
        <v>СКФО</v>
      </c>
      <c r="AE29" s="228">
        <v>14</v>
      </c>
      <c r="AG29" s="100"/>
      <c r="AH29" s="101">
        <f>IF(OR(U$20=AE9,U$20=AE11)," ",IF(AA10=AE9,AE11,AE9))</f>
        <v>50</v>
      </c>
      <c r="AI29" s="103">
        <f>IF(OR(AH28=" ",AH29=" "),AH30,AH29)</f>
        <v>50</v>
      </c>
      <c r="AJ29" s="101">
        <f>IF(OR(U$20=AA14,U$20=AA18)," ",IF(Y16=AA14,AA18,AA14))</f>
        <v>26</v>
      </c>
      <c r="AK29" s="103">
        <f>IF(OR(AJ28=" ",AJ29=" "),AJ30,AJ29)</f>
        <v>26</v>
      </c>
      <c r="AL29" s="100">
        <f>IF(AND(OR(U20=Y8,U20=Y16),W28=Y24),Y32,IF(AND(OR(U20=Y8,U20=Y16),W28=Y32),Y24,IF(W12=Y8,Y16,Y8)))</f>
        <v>18</v>
      </c>
      <c r="AM29" s="100">
        <f>IF('пр.хода'!R67='пр.хода'!Q64,'пр.хода'!Q69,'пр.хода'!Q64)</f>
        <v>20</v>
      </c>
    </row>
    <row r="30" spans="1:39" ht="12" customHeight="1">
      <c r="A30" s="251"/>
      <c r="B30" s="253"/>
      <c r="C30" s="253"/>
      <c r="D30" s="253"/>
      <c r="E30" s="52">
        <v>13</v>
      </c>
      <c r="F30" s="66"/>
      <c r="G30" s="66"/>
      <c r="H30" s="81"/>
      <c r="I30" s="58"/>
      <c r="J30" s="31"/>
      <c r="K30" s="31"/>
      <c r="L30" s="11"/>
      <c r="M30" s="7"/>
      <c r="N30" s="58"/>
      <c r="O30" s="31"/>
      <c r="P30" s="80"/>
      <c r="Q30" s="73"/>
      <c r="R30" s="59"/>
      <c r="S30" s="11"/>
      <c r="T30" s="61"/>
      <c r="U30" s="58"/>
      <c r="V30" s="33"/>
      <c r="W30" s="33"/>
      <c r="X30" s="56"/>
      <c r="Y30" s="33"/>
      <c r="Z30" s="33"/>
      <c r="AA30" s="52">
        <v>14</v>
      </c>
      <c r="AB30" s="248"/>
      <c r="AC30" s="248"/>
      <c r="AD30" s="248"/>
      <c r="AE30" s="226"/>
      <c r="AG30" s="100"/>
      <c r="AH30" s="101">
        <f>IF(OR(U$20=AE13,U$20=AE15)," ",IF(AA14=AE13,AE15,AE13))</f>
        <v>42</v>
      </c>
      <c r="AI30" s="103">
        <f>IF(OR(AH28=" ",AH29=" ",AH30=" "),AH31,AH30)</f>
        <v>42</v>
      </c>
      <c r="AJ30" s="101">
        <f>IF(OR(U$20=AA22,U$20=AA26)," ",IF(Y24=AA22,AA26,AA22))</f>
        <v>22</v>
      </c>
      <c r="AK30" s="103">
        <f>IF(OR(AJ28=" ",AJ29=" ",AJ30=" "),AJ31,AJ30)</f>
        <v>22</v>
      </c>
      <c r="AL30" s="100"/>
      <c r="AM30" s="100"/>
    </row>
    <row r="31" spans="1:39" ht="12" customHeight="1" thickBot="1">
      <c r="A31" s="251">
        <v>45</v>
      </c>
      <c r="B31" s="269" t="e">
        <f>VLOOKUP(A31,'пр.взв.'!B$6:C$133,2,FALSE)</f>
        <v>#N/A</v>
      </c>
      <c r="C31" s="269" t="e">
        <f>VLOOKUP(A31,'пр.взв.'!B$6:H$133,3,FALSE)</f>
        <v>#N/A</v>
      </c>
      <c r="D31" s="269" t="e">
        <f>VLOOKUP(A31,'пр.взв.'!B$6:F$133,4,FALSE)</f>
        <v>#N/A</v>
      </c>
      <c r="E31" s="54"/>
      <c r="F31" s="70"/>
      <c r="G31" s="66"/>
      <c r="H31" s="82"/>
      <c r="I31" s="51"/>
      <c r="J31" s="45"/>
      <c r="K31" s="45"/>
      <c r="L31" s="11"/>
      <c r="M31" s="7"/>
      <c r="N31" s="58"/>
      <c r="O31" s="58"/>
      <c r="P31" s="48" t="s">
        <v>12</v>
      </c>
      <c r="Q31" s="31"/>
      <c r="R31" s="31"/>
      <c r="S31" s="11"/>
      <c r="T31" s="61"/>
      <c r="U31" s="58"/>
      <c r="V31" s="33"/>
      <c r="W31" s="33"/>
      <c r="X31" s="56"/>
      <c r="Y31" s="33"/>
      <c r="Z31" s="53"/>
      <c r="AA31" s="54"/>
      <c r="AB31" s="245" t="e">
        <f>VLOOKUP(AE31,'пр.взв.'!B25:H237,2,FALSE)</f>
        <v>#N/A</v>
      </c>
      <c r="AC31" s="245" t="e">
        <f>VLOOKUP(AE31,'пр.взв.'!B25:AH159,3,FALSE)</f>
        <v>#N/A</v>
      </c>
      <c r="AD31" s="245" t="e">
        <f>VLOOKUP(AE31,'пр.взв.'!B25:H159,4,FALSE)</f>
        <v>#N/A</v>
      </c>
      <c r="AE31" s="226">
        <v>46</v>
      </c>
      <c r="AG31" s="100"/>
      <c r="AH31" s="101">
        <f>IF(OR(U$20=AE17,U$20=AE19)," ",IF(AA18=AE17,AE19,AE17))</f>
        <v>58</v>
      </c>
      <c r="AI31" s="103">
        <f>IF(OR(AH28=" ",AH29=" ",AH30=" ",AH31=" "),AH32,AH31)</f>
        <v>58</v>
      </c>
      <c r="AJ31" s="101" t="str">
        <f>IF(OR(U$20=AA30,U$20=AA34)," ",IF(Y32=AA30,AA34,AA30))</f>
        <v> </v>
      </c>
      <c r="AK31" s="100"/>
      <c r="AL31" s="100"/>
      <c r="AM31" s="100"/>
    </row>
    <row r="32" spans="1:39" ht="12" customHeight="1" thickBot="1">
      <c r="A32" s="252"/>
      <c r="B32" s="270"/>
      <c r="C32" s="270"/>
      <c r="D32" s="270"/>
      <c r="E32" s="66"/>
      <c r="F32" s="72"/>
      <c r="G32" s="52">
        <v>29</v>
      </c>
      <c r="H32" s="83"/>
      <c r="I32" s="58"/>
      <c r="J32" s="31"/>
      <c r="K32" s="31"/>
      <c r="L32" s="11"/>
      <c r="M32" s="97">
        <v>31</v>
      </c>
      <c r="N32" s="58"/>
      <c r="O32" s="58"/>
      <c r="P32" s="31"/>
      <c r="Q32" s="31"/>
      <c r="R32" s="31"/>
      <c r="S32" s="11"/>
      <c r="T32" s="61"/>
      <c r="U32" s="58"/>
      <c r="V32" s="33"/>
      <c r="W32" s="33"/>
      <c r="X32" s="57"/>
      <c r="Y32" s="52">
        <v>30</v>
      </c>
      <c r="Z32" s="56"/>
      <c r="AA32" s="33"/>
      <c r="AB32" s="246"/>
      <c r="AC32" s="246"/>
      <c r="AD32" s="246"/>
      <c r="AE32" s="227"/>
      <c r="AG32" s="100"/>
      <c r="AH32" s="101">
        <f>IF(OR(U$20=AE21,U$20=AE23)," ",IF(AA22=AE21,AE23,AE21))</f>
        <v>38</v>
      </c>
      <c r="AI32" s="103">
        <f>IF(OR(AH28=" ",AH29=" ",AH30=" ",AH31=" ",AH32=" "),AH33,AH32)</f>
        <v>38</v>
      </c>
      <c r="AJ32" s="104"/>
      <c r="AK32" s="100"/>
      <c r="AL32" s="100"/>
      <c r="AM32" s="100"/>
    </row>
    <row r="33" spans="1:39" ht="12" customHeight="1" thickBot="1">
      <c r="A33" s="255">
        <v>29</v>
      </c>
      <c r="B33" s="254" t="str">
        <f>VLOOKUP(A33,'пр.взв.'!B$6:C$133,2,FALSE)</f>
        <v>ХАСБУЛАЕВ Магомедрасул Магомедалиевич</v>
      </c>
      <c r="C33" s="254" t="str">
        <f>VLOOKUP(A33,'пр.взв.'!B$6:H$133,3,FALSE)</f>
        <v>23.10.86, МСМК</v>
      </c>
      <c r="D33" s="254" t="str">
        <f>VLOOKUP(A33,'пр.взв.'!B$6:F$133,4,FALSE)</f>
        <v>ПФО</v>
      </c>
      <c r="E33" s="45"/>
      <c r="F33" s="66"/>
      <c r="G33" s="54" t="s">
        <v>184</v>
      </c>
      <c r="H33" s="71"/>
      <c r="I33" s="51"/>
      <c r="J33" s="45"/>
      <c r="K33" s="45"/>
      <c r="L33" s="11"/>
      <c r="M33" s="7"/>
      <c r="N33" s="257" t="str">
        <f>VLOOKUP(M32,'пр.взв.'!B6:H133,2,FALSE)</f>
        <v>ГАСАНХАНОВ Руслан Зайнулавович</v>
      </c>
      <c r="O33" s="258"/>
      <c r="P33" s="258"/>
      <c r="Q33" s="258"/>
      <c r="R33" s="259"/>
      <c r="S33" s="11"/>
      <c r="T33" s="61"/>
      <c r="U33" s="58"/>
      <c r="V33" s="33"/>
      <c r="W33" s="33"/>
      <c r="X33" s="33"/>
      <c r="Y33" s="54" t="s">
        <v>184</v>
      </c>
      <c r="Z33" s="56"/>
      <c r="AA33" s="33"/>
      <c r="AB33" s="247" t="str">
        <f>VLOOKUP(AE33,'пр.взв.'!B1:H239,2,FALSE)</f>
        <v>МУРАДОВ  Рашад Махир оглы</v>
      </c>
      <c r="AC33" s="247" t="str">
        <f>VLOOKUP(AE33,'пр.взв.'!B1:AH161,3,FALSE)</f>
        <v>29.10.89, МСМК</v>
      </c>
      <c r="AD33" s="247" t="str">
        <f>VLOOKUP(AE33,'пр.взв.'!B1:H161,4,FALSE)</f>
        <v>СЗФО</v>
      </c>
      <c r="AE33" s="228">
        <v>30</v>
      </c>
      <c r="AG33" s="100"/>
      <c r="AH33" s="101">
        <f>IF(OR(U$20=AE25,U$20=AE27)," ",IF(AA26=AE25,AE27,AE25))</f>
        <v>54</v>
      </c>
      <c r="AI33" s="103">
        <f>IF(OR(AH28=" ",AH29=" ",AH30=" ",AH31=" ",AH32=" ",AH33=" "),AH34,AH33)</f>
        <v>54</v>
      </c>
      <c r="AJ33" s="104"/>
      <c r="AK33" s="100"/>
      <c r="AL33" s="100"/>
      <c r="AM33" s="100"/>
    </row>
    <row r="34" spans="1:39" ht="12" customHeight="1" thickBot="1">
      <c r="A34" s="251"/>
      <c r="B34" s="253"/>
      <c r="C34" s="253"/>
      <c r="D34" s="253"/>
      <c r="E34" s="52">
        <v>29</v>
      </c>
      <c r="F34" s="76"/>
      <c r="G34" s="66"/>
      <c r="H34" s="68"/>
      <c r="I34" s="58"/>
      <c r="J34" s="31"/>
      <c r="K34" s="31"/>
      <c r="L34" s="11"/>
      <c r="M34" s="7"/>
      <c r="N34" s="260"/>
      <c r="O34" s="261"/>
      <c r="P34" s="261"/>
      <c r="Q34" s="261"/>
      <c r="R34" s="262"/>
      <c r="S34" s="11"/>
      <c r="T34" s="61"/>
      <c r="U34" s="31"/>
      <c r="V34" s="33"/>
      <c r="W34" s="33"/>
      <c r="X34" s="33"/>
      <c r="Y34" s="33"/>
      <c r="Z34" s="57"/>
      <c r="AA34" s="52">
        <v>30</v>
      </c>
      <c r="AB34" s="248"/>
      <c r="AC34" s="248"/>
      <c r="AD34" s="248"/>
      <c r="AE34" s="226"/>
      <c r="AG34" s="100"/>
      <c r="AH34" s="101">
        <f>IF(OR(U$20=AE29,U$20=AE31)," ",IF(AA30=AE29,AE31,AE29))</f>
        <v>46</v>
      </c>
      <c r="AI34" s="103">
        <f>IF(OR(AH28=" ",AH29=" ",AH30=" ",AH31=" ",AH32=" ",AH33=" ",AH34=" "),AH35,AH34)</f>
        <v>46</v>
      </c>
      <c r="AJ34" s="104"/>
      <c r="AK34" s="100"/>
      <c r="AL34" s="100"/>
      <c r="AM34" s="100"/>
    </row>
    <row r="35" spans="1:39" ht="12" customHeight="1" thickBot="1">
      <c r="A35" s="251">
        <v>61</v>
      </c>
      <c r="B35" s="269" t="e">
        <f>VLOOKUP(A35,'пр.взв.'!B$6:C$133,2,FALSE)</f>
        <v>#N/A</v>
      </c>
      <c r="C35" s="269" t="e">
        <f>VLOOKUP(A35,'пр.взв.'!B$6:H$133,3,FALSE)</f>
        <v>#N/A</v>
      </c>
      <c r="D35" s="269" t="e">
        <f>VLOOKUP(A35,'пр.взв.'!B$6:F$133,4,FALSE)</f>
        <v>#N/A</v>
      </c>
      <c r="E35" s="54"/>
      <c r="F35" s="66"/>
      <c r="G35" s="66"/>
      <c r="H35" s="71"/>
      <c r="I35" s="51"/>
      <c r="J35" s="45"/>
      <c r="K35" s="45"/>
      <c r="L35" s="11"/>
      <c r="M35" s="7"/>
      <c r="N35" s="58"/>
      <c r="O35" s="58"/>
      <c r="P35" s="92" t="s">
        <v>186</v>
      </c>
      <c r="Q35" s="31"/>
      <c r="R35" s="31"/>
      <c r="S35" s="12"/>
      <c r="T35" s="61"/>
      <c r="U35" s="31"/>
      <c r="V35" s="33"/>
      <c r="W35" s="33"/>
      <c r="X35" s="33"/>
      <c r="Y35" s="33"/>
      <c r="Z35" s="33"/>
      <c r="AA35" s="54"/>
      <c r="AB35" s="245" t="e">
        <f>VLOOKUP(AE35,'пр.взв.'!B1:H241,2,FALSE)</f>
        <v>#N/A</v>
      </c>
      <c r="AC35" s="245" t="e">
        <f>VLOOKUP(AE35,'пр.взв.'!B1:AH163,3,FALSE)</f>
        <v>#N/A</v>
      </c>
      <c r="AD35" s="245" t="e">
        <f>VLOOKUP(AE35,'пр.взв.'!B1:H163,4,FALSE)</f>
        <v>#N/A</v>
      </c>
      <c r="AE35" s="226">
        <v>62</v>
      </c>
      <c r="AG35" s="100"/>
      <c r="AH35" s="101" t="str">
        <f>IF(OR(U$20=AE33,U$20=AE35)," ",IF(AA34=AE33,AE35,AE33))</f>
        <v> </v>
      </c>
      <c r="AI35" s="100"/>
      <c r="AJ35" s="104"/>
      <c r="AK35" s="100"/>
      <c r="AL35" s="100"/>
      <c r="AM35" s="100"/>
    </row>
    <row r="36" spans="1:39" ht="12" customHeight="1" thickBot="1">
      <c r="A36" s="252"/>
      <c r="B36" s="271"/>
      <c r="C36" s="271"/>
      <c r="D36" s="271"/>
      <c r="E36" s="66"/>
      <c r="F36" s="66"/>
      <c r="G36" s="66"/>
      <c r="H36" s="68"/>
      <c r="I36" s="58"/>
      <c r="J36" s="31"/>
      <c r="K36" s="31"/>
      <c r="L36" s="11"/>
      <c r="M36" s="93">
        <v>31</v>
      </c>
      <c r="N36" s="58"/>
      <c r="O36" s="58"/>
      <c r="P36" s="31"/>
      <c r="Q36" s="31"/>
      <c r="R36" s="31"/>
      <c r="S36" s="96">
        <v>36</v>
      </c>
      <c r="T36" s="61"/>
      <c r="U36" s="31"/>
      <c r="V36" s="33"/>
      <c r="W36" s="33"/>
      <c r="X36" s="33"/>
      <c r="Y36" s="33"/>
      <c r="Z36" s="33"/>
      <c r="AA36" s="33"/>
      <c r="AB36" s="246"/>
      <c r="AC36" s="246"/>
      <c r="AD36" s="246"/>
      <c r="AE36" s="227"/>
      <c r="AG36" s="100"/>
      <c r="AH36" s="104"/>
      <c r="AI36" s="102" t="s">
        <v>28</v>
      </c>
      <c r="AJ36" s="104"/>
      <c r="AK36" s="102" t="s">
        <v>28</v>
      </c>
      <c r="AL36" s="102" t="s">
        <v>28</v>
      </c>
      <c r="AM36" s="100"/>
    </row>
    <row r="37" spans="1:39" ht="3" customHeight="1" thickBot="1">
      <c r="A37" s="46"/>
      <c r="B37" s="44"/>
      <c r="C37" s="44"/>
      <c r="D37" s="45"/>
      <c r="E37" s="66"/>
      <c r="F37" s="66"/>
      <c r="G37" s="66"/>
      <c r="H37" s="58"/>
      <c r="I37" s="77"/>
      <c r="J37" s="31"/>
      <c r="K37" s="31"/>
      <c r="L37" s="11"/>
      <c r="M37" s="94"/>
      <c r="N37" s="58"/>
      <c r="O37" s="58"/>
      <c r="P37" s="31"/>
      <c r="Q37" s="31"/>
      <c r="R37" s="31"/>
      <c r="S37" s="94"/>
      <c r="T37" s="61"/>
      <c r="U37" s="31"/>
      <c r="V37" s="33"/>
      <c r="W37" s="33"/>
      <c r="X37" s="33"/>
      <c r="Y37" s="33"/>
      <c r="Z37" s="33"/>
      <c r="AA37" s="33"/>
      <c r="AB37" s="44"/>
      <c r="AC37" s="44"/>
      <c r="AD37" s="45"/>
      <c r="AE37" s="46"/>
      <c r="AG37" s="100"/>
      <c r="AH37" s="104">
        <f>IF(OR(U$20=AE32,U$20=AE34)," ",IF(AA33=AE32,AE34,AE32))</f>
        <v>0</v>
      </c>
      <c r="AI37" s="100"/>
      <c r="AJ37" s="104"/>
      <c r="AK37" s="100"/>
      <c r="AL37" s="100"/>
      <c r="AM37" s="100"/>
    </row>
    <row r="38" spans="1:39" ht="12" customHeight="1" thickBot="1">
      <c r="A38" s="255">
        <v>3</v>
      </c>
      <c r="B38" s="254" t="str">
        <f>VLOOKUP(A38,'пр.взв.'!B6:H133,2,FALSE)</f>
        <v>БЕЛОНОШКО Егор Викторович</v>
      </c>
      <c r="C38" s="254" t="str">
        <f>VLOOKUP(A38,'пр.взв.'!B6:H133,3,FALSE)</f>
        <v>26.04.95, КМС</v>
      </c>
      <c r="D38" s="254" t="str">
        <f>VLOOKUP(A38,'пр.взв.'!B6:H133,4,FALSE)</f>
        <v>С-П</v>
      </c>
      <c r="E38" s="45"/>
      <c r="F38" s="45"/>
      <c r="G38" s="65"/>
      <c r="H38" s="31"/>
      <c r="I38" s="75"/>
      <c r="J38" s="58"/>
      <c r="K38" s="31"/>
      <c r="L38" s="11"/>
      <c r="M38" s="95" t="s">
        <v>185</v>
      </c>
      <c r="N38" s="58"/>
      <c r="O38" s="58"/>
      <c r="P38" s="31"/>
      <c r="Q38" s="31"/>
      <c r="R38" s="31"/>
      <c r="S38" s="95" t="s">
        <v>186</v>
      </c>
      <c r="T38" s="61"/>
      <c r="U38" s="31"/>
      <c r="V38" s="33"/>
      <c r="W38" s="33"/>
      <c r="X38" s="33"/>
      <c r="Y38" s="33"/>
      <c r="Z38" s="33"/>
      <c r="AA38" s="33"/>
      <c r="AB38" s="247" t="str">
        <f>VLOOKUP(AE38,'пр.взв.'!B6:H244,2,FALSE)</f>
        <v>РАДНАЕВ Артём Антонович</v>
      </c>
      <c r="AC38" s="247" t="str">
        <f>VLOOKUP(AE38,'пр.взв.'!B6:AH166,3,FALSE)</f>
        <v>01.01.86, КМС</v>
      </c>
      <c r="AD38" s="247" t="str">
        <f>VLOOKUP(AE38,'пр.взв.'!B6:H166,4,FALSE)</f>
        <v>СФО</v>
      </c>
      <c r="AE38" s="228">
        <v>4</v>
      </c>
      <c r="AG38" s="100"/>
      <c r="AH38" s="101" t="str">
        <f>IF(OR(U$53=AE38,U$53=AE40)," ",IF(AA39=AE38,AE40,AE38))</f>
        <v> </v>
      </c>
      <c r="AI38" s="103">
        <f>IF(AH38=" ",AH39,AH38)</f>
        <v>52</v>
      </c>
      <c r="AJ38" s="101" t="str">
        <f>IF(OR(U$53=AA39,U$53=AA43)," ",IF(Y41=AA39,AA43,AA39))</f>
        <v> </v>
      </c>
      <c r="AK38" s="103">
        <f>IF(AJ38=" ",AJ39,AJ38)</f>
        <v>12</v>
      </c>
      <c r="AL38" s="100"/>
      <c r="AM38" s="100"/>
    </row>
    <row r="39" spans="1:39" ht="12" customHeight="1">
      <c r="A39" s="251"/>
      <c r="B39" s="253"/>
      <c r="C39" s="253"/>
      <c r="D39" s="253"/>
      <c r="E39" s="52">
        <v>3</v>
      </c>
      <c r="F39" s="66"/>
      <c r="G39" s="67"/>
      <c r="H39" s="68"/>
      <c r="I39" s="80"/>
      <c r="J39" s="48"/>
      <c r="K39" s="31"/>
      <c r="L39" s="11"/>
      <c r="M39" s="7"/>
      <c r="N39" s="31"/>
      <c r="O39" s="31"/>
      <c r="P39" s="48" t="s">
        <v>25</v>
      </c>
      <c r="Q39" s="31"/>
      <c r="R39" s="31"/>
      <c r="S39" s="12"/>
      <c r="T39" s="61"/>
      <c r="U39" s="31"/>
      <c r="V39" s="33"/>
      <c r="W39" s="33"/>
      <c r="X39" s="33"/>
      <c r="Y39" s="33"/>
      <c r="Z39" s="33"/>
      <c r="AA39" s="52">
        <v>36</v>
      </c>
      <c r="AB39" s="248"/>
      <c r="AC39" s="248"/>
      <c r="AD39" s="248"/>
      <c r="AE39" s="226"/>
      <c r="AG39" s="100"/>
      <c r="AH39" s="101">
        <f>IF(OR(U$53=AE42,U$53=AE44)," ",IF(AA43=AE42,AE44,AE42))</f>
        <v>52</v>
      </c>
      <c r="AI39" s="103">
        <f>IF(OR(AH38=" ",AH39=" "),AH40,AH39)</f>
        <v>44</v>
      </c>
      <c r="AJ39" s="101">
        <f>IF(OR(U$53=AA47,U$53=AA51)," ",IF(Y49=AA47,AA51,AA47))</f>
        <v>12</v>
      </c>
      <c r="AK39" s="103">
        <f>IF(OR(AJ38=" ",AJ39=" "),AJ40,AJ39)</f>
        <v>24</v>
      </c>
      <c r="AL39" s="100">
        <f>IF(AND(OR(U53=Y41,U53=Y49),W61=Y57),Y65,IF(AND(OR(U53=Y41,U53=Y49),W61=Y65),Y57,IF(W45=Y41,Y49,Y41)))</f>
        <v>8</v>
      </c>
      <c r="AM39" s="100"/>
    </row>
    <row r="40" spans="1:43" ht="12" customHeight="1" thickBot="1">
      <c r="A40" s="251">
        <v>35</v>
      </c>
      <c r="B40" s="248" t="str">
        <f>VLOOKUP(A40,'пр.взв.'!B8:H135,2,FALSE)</f>
        <v>КРАСАВЦЕВ Александр Анатольевич</v>
      </c>
      <c r="C40" s="248" t="str">
        <f>VLOOKUP(A40,'пр.взв.'!B8:H135,3,FALSE)</f>
        <v>23.05.96, КМС</v>
      </c>
      <c r="D40" s="248" t="str">
        <f>VLOOKUP(A40,'пр.взв.'!B8:H135,4,FALSE)</f>
        <v>ЦФО</v>
      </c>
      <c r="E40" s="54" t="s">
        <v>184</v>
      </c>
      <c r="F40" s="70"/>
      <c r="G40" s="66"/>
      <c r="H40" s="71"/>
      <c r="I40" s="77"/>
      <c r="J40" s="58"/>
      <c r="K40" s="31"/>
      <c r="L40" s="11"/>
      <c r="M40" s="97">
        <f>AG15</f>
        <v>36</v>
      </c>
      <c r="N40" s="58"/>
      <c r="O40" s="58"/>
      <c r="P40" s="31"/>
      <c r="Q40" s="31"/>
      <c r="R40" s="31"/>
      <c r="S40" s="12"/>
      <c r="T40" s="61"/>
      <c r="U40" s="31"/>
      <c r="V40" s="33"/>
      <c r="W40" s="33"/>
      <c r="X40" s="33"/>
      <c r="Y40" s="33"/>
      <c r="Z40" s="53"/>
      <c r="AA40" s="54" t="s">
        <v>185</v>
      </c>
      <c r="AB40" s="249" t="str">
        <f>VLOOKUP(AE40,'пр.взв.'!B6:H246,2,FALSE)</f>
        <v>ДУРЫМАНОВ Фёдор Александрович</v>
      </c>
      <c r="AC40" s="249" t="str">
        <f>VLOOKUP(AE40,'пр.взв.'!B6:AH168,3,FALSE)</f>
        <v>19.03.93, МС</v>
      </c>
      <c r="AD40" s="249" t="str">
        <f>VLOOKUP(AE40,'пр.взв.'!B6:H168,4,FALSE)</f>
        <v>С-П</v>
      </c>
      <c r="AE40" s="226">
        <v>36</v>
      </c>
      <c r="AF40" s="1"/>
      <c r="AG40" s="106"/>
      <c r="AH40" s="101">
        <f>IF(OR(U$53=AE46,U$53=AE48)," ",IF(AA47=AE46,AE48,AE46))</f>
        <v>44</v>
      </c>
      <c r="AI40" s="103">
        <f>IF(OR(AH38=" ",AH39=" ",AH40=" "),AH41,AH40)</f>
        <v>60</v>
      </c>
      <c r="AJ40" s="101">
        <f>IF(OR(U$53=AA55,U$53=AA59)," ",IF(Y57=AA55,AA59,AA55))</f>
        <v>24</v>
      </c>
      <c r="AK40" s="103">
        <f>IF(OR(AJ38=" ",AJ39=" ",AJ40=" "),AJ41,AJ40)</f>
        <v>16</v>
      </c>
      <c r="AL40" s="106"/>
      <c r="AM40" s="106"/>
      <c r="AN40" s="1"/>
      <c r="AO40" s="1"/>
      <c r="AP40" s="1"/>
      <c r="AQ40" s="1"/>
    </row>
    <row r="41" spans="1:43" ht="12" customHeight="1" thickBot="1">
      <c r="A41" s="252"/>
      <c r="B41" s="253"/>
      <c r="C41" s="253"/>
      <c r="D41" s="253"/>
      <c r="E41" s="66"/>
      <c r="F41" s="72"/>
      <c r="G41" s="52">
        <v>3</v>
      </c>
      <c r="H41" s="73"/>
      <c r="I41" s="80"/>
      <c r="J41" s="51"/>
      <c r="K41" s="45"/>
      <c r="L41" s="11"/>
      <c r="M41" s="7"/>
      <c r="N41" s="273" t="str">
        <f>VLOOKUP(M40,'пр.взв.'!B6:H147,2,FALSE)</f>
        <v>ДУРЫМАНОВ Фёдор Александрович</v>
      </c>
      <c r="O41" s="274"/>
      <c r="P41" s="274"/>
      <c r="Q41" s="274"/>
      <c r="R41" s="275"/>
      <c r="S41" s="12"/>
      <c r="T41" s="61"/>
      <c r="U41" s="31"/>
      <c r="V41" s="33"/>
      <c r="W41" s="33"/>
      <c r="X41" s="55"/>
      <c r="Y41" s="52">
        <v>36</v>
      </c>
      <c r="Z41" s="56"/>
      <c r="AA41" s="33"/>
      <c r="AB41" s="250"/>
      <c r="AC41" s="250"/>
      <c r="AD41" s="250"/>
      <c r="AE41" s="227"/>
      <c r="AF41" s="1"/>
      <c r="AG41" s="106"/>
      <c r="AH41" s="101">
        <f>IF(OR(U$53=AE50,U$53=AE52)," ",IF(AA51=AE50,AE52,AE50))</f>
        <v>60</v>
      </c>
      <c r="AI41" s="103">
        <f>IF(OR(AH38=" ",AH39=" ",AH40=" ",AH41=" "),AH42,AH41)</f>
        <v>40</v>
      </c>
      <c r="AJ41" s="101">
        <f>IF(OR(U$53=AA63,U$53=AA67)," ",IF(Y65=AA63,AA67,AA63))</f>
        <v>16</v>
      </c>
      <c r="AK41" s="106"/>
      <c r="AL41" s="106"/>
      <c r="AM41" s="106"/>
      <c r="AN41" s="1"/>
      <c r="AO41" s="1"/>
      <c r="AP41" s="1"/>
      <c r="AQ41" s="1"/>
    </row>
    <row r="42" spans="1:43" ht="12" customHeight="1" thickBot="1">
      <c r="A42" s="255">
        <v>19</v>
      </c>
      <c r="B42" s="254" t="str">
        <f>VLOOKUP(A42,'пр.взв.'!B10:H137,2,FALSE)</f>
        <v>ЖИГЖИТОВ Жаргал Баирович</v>
      </c>
      <c r="C42" s="254" t="str">
        <f>VLOOKUP(A42,'пр.взв.'!B10:H137,3,FALSE)</f>
        <v>24.06.89, МС</v>
      </c>
      <c r="D42" s="254" t="str">
        <f>VLOOKUP(A42,'пр.взв.'!B10:H137,4,FALSE)</f>
        <v>СФО</v>
      </c>
      <c r="E42" s="45"/>
      <c r="F42" s="66"/>
      <c r="G42" s="54" t="s">
        <v>184</v>
      </c>
      <c r="H42" s="74"/>
      <c r="I42" s="89"/>
      <c r="J42" s="58"/>
      <c r="K42" s="31"/>
      <c r="L42" s="11"/>
      <c r="M42" s="7"/>
      <c r="N42" s="276"/>
      <c r="O42" s="277"/>
      <c r="P42" s="277"/>
      <c r="Q42" s="277"/>
      <c r="R42" s="278"/>
      <c r="S42" s="12"/>
      <c r="T42" s="61"/>
      <c r="U42" s="31"/>
      <c r="V42" s="33"/>
      <c r="W42" s="33"/>
      <c r="X42" s="56"/>
      <c r="Y42" s="54" t="s">
        <v>184</v>
      </c>
      <c r="Z42" s="56"/>
      <c r="AA42" s="33"/>
      <c r="AB42" s="247" t="str">
        <f>VLOOKUP(AE42,'пр.взв.'!B10:H248,2,FALSE)</f>
        <v>КОВТУН Николай Николаевич</v>
      </c>
      <c r="AC42" s="247" t="str">
        <f>VLOOKUP(AE42,'пр.взв.'!B10:AH170,3,FALSE)</f>
        <v>06.10.93, КМС</v>
      </c>
      <c r="AD42" s="247" t="str">
        <f>VLOOKUP(AE42,'пр.взв.'!B10:H170,4,FALSE)</f>
        <v>ДВФО</v>
      </c>
      <c r="AE42" s="228">
        <v>20</v>
      </c>
      <c r="AF42" s="1"/>
      <c r="AG42" s="106"/>
      <c r="AH42" s="101">
        <f>IF(OR(U$53=AE54,U$53=AE56)," ",IF(AA55=AE54,AE56,AE54))</f>
        <v>40</v>
      </c>
      <c r="AI42" s="103">
        <f>IF(OR(AH38=" ",AH39=" ",AH40=" ",AH41=" ",AH42=" "),AH43,AH42)</f>
        <v>56</v>
      </c>
      <c r="AJ42" s="104"/>
      <c r="AK42" s="106"/>
      <c r="AL42" s="106"/>
      <c r="AM42" s="106"/>
      <c r="AN42" s="1"/>
      <c r="AO42" s="1"/>
      <c r="AP42" s="1"/>
      <c r="AQ42" s="1"/>
    </row>
    <row r="43" spans="1:43" ht="12" customHeight="1">
      <c r="A43" s="251"/>
      <c r="B43" s="253"/>
      <c r="C43" s="253"/>
      <c r="D43" s="253"/>
      <c r="E43" s="52">
        <v>19</v>
      </c>
      <c r="F43" s="76"/>
      <c r="G43" s="66"/>
      <c r="H43" s="68"/>
      <c r="I43" s="78"/>
      <c r="J43" s="77"/>
      <c r="K43" s="31"/>
      <c r="L43" s="11"/>
      <c r="M43" s="7"/>
      <c r="N43" s="73"/>
      <c r="O43" s="58"/>
      <c r="P43" s="73"/>
      <c r="Q43" s="73"/>
      <c r="R43" s="59"/>
      <c r="S43" s="12"/>
      <c r="T43" s="61"/>
      <c r="U43" s="31"/>
      <c r="V43" s="33"/>
      <c r="W43" s="33"/>
      <c r="X43" s="56"/>
      <c r="Y43" s="33"/>
      <c r="Z43" s="57"/>
      <c r="AA43" s="52">
        <v>20</v>
      </c>
      <c r="AB43" s="248"/>
      <c r="AC43" s="248"/>
      <c r="AD43" s="248"/>
      <c r="AE43" s="226"/>
      <c r="AF43" s="1"/>
      <c r="AG43" s="106"/>
      <c r="AH43" s="101">
        <f>IF(OR(U$53=AE58,U$53=AE60)," ",IF(AA59=AE58,AE60,AE58))</f>
        <v>56</v>
      </c>
      <c r="AI43" s="103">
        <f>IF(OR(AH38=" ",AH39=" ",AH40=" ",AH41=" ",AH42=" ",AH43=" "),AH44,AH43)</f>
        <v>48</v>
      </c>
      <c r="AJ43" s="104"/>
      <c r="AK43" s="106"/>
      <c r="AL43" s="106"/>
      <c r="AM43" s="106"/>
      <c r="AN43" s="1"/>
      <c r="AO43" s="1"/>
      <c r="AP43" s="1"/>
      <c r="AQ43" s="1"/>
    </row>
    <row r="44" spans="1:43" ht="12" customHeight="1" thickBot="1">
      <c r="A44" s="251">
        <v>51</v>
      </c>
      <c r="B44" s="269" t="e">
        <f>VLOOKUP(A44,'пр.взв.'!B12:H139,2,FALSE)</f>
        <v>#N/A</v>
      </c>
      <c r="C44" s="269" t="e">
        <f>VLOOKUP(A44,'пр.взв.'!B12:H139,3,FALSE)</f>
        <v>#N/A</v>
      </c>
      <c r="D44" s="269" t="e">
        <f>VLOOKUP(A44,'пр.взв.'!B12:H139,4,FALSE)</f>
        <v>#N/A</v>
      </c>
      <c r="E44" s="54"/>
      <c r="F44" s="66"/>
      <c r="G44" s="66"/>
      <c r="H44" s="71"/>
      <c r="I44" s="78"/>
      <c r="J44" s="77"/>
      <c r="K44" s="31"/>
      <c r="L44" s="11"/>
      <c r="M44" s="7"/>
      <c r="N44" s="58"/>
      <c r="O44" s="48"/>
      <c r="P44" s="80"/>
      <c r="Q44" s="73"/>
      <c r="R44" s="59"/>
      <c r="S44" s="12"/>
      <c r="T44" s="61"/>
      <c r="U44" s="31"/>
      <c r="V44" s="33"/>
      <c r="W44" s="33"/>
      <c r="X44" s="56"/>
      <c r="Y44" s="33"/>
      <c r="Z44" s="33"/>
      <c r="AA44" s="54"/>
      <c r="AB44" s="245" t="e">
        <f>VLOOKUP(AE44,'пр.взв.'!B10:H250,2,FALSE)</f>
        <v>#N/A</v>
      </c>
      <c r="AC44" s="245" t="e">
        <f>VLOOKUP(AE44,'пр.взв.'!B10:AH172,3,FALSE)</f>
        <v>#N/A</v>
      </c>
      <c r="AD44" s="245" t="e">
        <f>VLOOKUP(AE44,'пр.взв.'!B10:H172,4,FALSE)</f>
        <v>#N/A</v>
      </c>
      <c r="AE44" s="226">
        <v>52</v>
      </c>
      <c r="AF44" s="1"/>
      <c r="AG44" s="106"/>
      <c r="AH44" s="101">
        <f>IF(OR(U$53=AE62,U$53=AE64)," ",IF(AA63=AE62,AE64,AE62))</f>
        <v>48</v>
      </c>
      <c r="AI44" s="103">
        <f>IF(OR(AH38=" ",AH39=" ",AH40=" ",AH41=" ",AH42=" ",AH43=" ",AH44=" "),AH45,AH44)</f>
        <v>64</v>
      </c>
      <c r="AJ44" s="104"/>
      <c r="AK44" s="106"/>
      <c r="AL44" s="106"/>
      <c r="AM44" s="106"/>
      <c r="AN44" s="1"/>
      <c r="AO44" s="1"/>
      <c r="AP44" s="1"/>
      <c r="AQ44" s="1"/>
    </row>
    <row r="45" spans="1:39" ht="12" customHeight="1" thickBot="1">
      <c r="A45" s="252"/>
      <c r="B45" s="270"/>
      <c r="C45" s="270"/>
      <c r="D45" s="270"/>
      <c r="E45" s="66"/>
      <c r="F45" s="66"/>
      <c r="G45" s="72"/>
      <c r="H45" s="77"/>
      <c r="I45" s="90"/>
      <c r="J45" s="58"/>
      <c r="K45" s="31"/>
      <c r="L45" s="11"/>
      <c r="M45" s="7"/>
      <c r="N45" s="58"/>
      <c r="O45" s="58"/>
      <c r="P45" s="31"/>
      <c r="Q45" s="31"/>
      <c r="R45" s="31"/>
      <c r="S45" s="12"/>
      <c r="T45" s="61"/>
      <c r="U45" s="31"/>
      <c r="V45" s="33"/>
      <c r="W45" s="52">
        <v>36</v>
      </c>
      <c r="X45" s="56"/>
      <c r="Y45" s="33"/>
      <c r="Z45" s="33"/>
      <c r="AA45" s="33"/>
      <c r="AB45" s="246"/>
      <c r="AC45" s="246"/>
      <c r="AD45" s="246"/>
      <c r="AE45" s="227"/>
      <c r="AG45" s="100"/>
      <c r="AH45" s="101">
        <f>IF(OR(U$53=AE66,U$53=AE68)," ",IF(AA67=AE66,AE68,AE66))</f>
        <v>64</v>
      </c>
      <c r="AI45" s="100"/>
      <c r="AJ45" s="104"/>
      <c r="AK45" s="100"/>
      <c r="AL45" s="100"/>
      <c r="AM45" s="100"/>
    </row>
    <row r="46" spans="1:39" ht="12" customHeight="1" thickBot="1">
      <c r="A46" s="255">
        <v>11</v>
      </c>
      <c r="B46" s="254" t="str">
        <f>VLOOKUP(A46,'пр.взв.'!B14:H141,2,FALSE)</f>
        <v>САДОВНИКОВ Евгений Николаевич</v>
      </c>
      <c r="C46" s="254" t="str">
        <f>VLOOKUP(A46,'пр.взв.'!B14:H141,3,FALSE)</f>
        <v>11.02.91, КМС</v>
      </c>
      <c r="D46" s="254" t="str">
        <f>VLOOKUP(A46,'пр.взв.'!B14:H141,4,FALSE)</f>
        <v>СЗФО</v>
      </c>
      <c r="E46" s="45"/>
      <c r="F46" s="45"/>
      <c r="G46" s="66"/>
      <c r="H46" s="80"/>
      <c r="I46" s="52">
        <v>3</v>
      </c>
      <c r="J46" s="79"/>
      <c r="K46" s="58"/>
      <c r="L46" s="11"/>
      <c r="M46" s="7"/>
      <c r="N46" s="58"/>
      <c r="O46" s="58"/>
      <c r="P46" s="31"/>
      <c r="Q46" s="31"/>
      <c r="R46" s="31"/>
      <c r="S46" s="12"/>
      <c r="T46" s="61"/>
      <c r="U46" s="31"/>
      <c r="V46" s="53"/>
      <c r="W46" s="54" t="s">
        <v>185</v>
      </c>
      <c r="X46" s="56"/>
      <c r="Y46" s="33"/>
      <c r="Z46" s="33"/>
      <c r="AA46" s="33"/>
      <c r="AB46" s="247" t="str">
        <f>VLOOKUP(AE46,'пр.взв.'!B14:H252,2,FALSE)</f>
        <v>МУСАКАЕВ Ахмедбек Зубайирович</v>
      </c>
      <c r="AC46" s="247" t="str">
        <f>VLOOKUP(AE46,'пр.взв.'!B14:AH174,3,FALSE)</f>
        <v>27.07.93, МС</v>
      </c>
      <c r="AD46" s="247" t="str">
        <f>VLOOKUP(AE46,'пр.взв.'!B14:H174,4,FALSE)</f>
        <v>С-П</v>
      </c>
      <c r="AE46" s="228">
        <v>12</v>
      </c>
      <c r="AG46" s="100"/>
      <c r="AH46" s="104"/>
      <c r="AI46" s="100"/>
      <c r="AJ46" s="104"/>
      <c r="AK46" s="100"/>
      <c r="AL46" s="100"/>
      <c r="AM46" s="100"/>
    </row>
    <row r="47" spans="1:39" ht="12" customHeight="1" thickBot="1">
      <c r="A47" s="251"/>
      <c r="B47" s="253"/>
      <c r="C47" s="253"/>
      <c r="D47" s="253"/>
      <c r="E47" s="52">
        <v>11</v>
      </c>
      <c r="F47" s="66"/>
      <c r="G47" s="66"/>
      <c r="H47" s="81"/>
      <c r="I47" s="54" t="s">
        <v>184</v>
      </c>
      <c r="J47" s="58"/>
      <c r="K47" s="61"/>
      <c r="L47" s="11"/>
      <c r="M47" s="7"/>
      <c r="N47" s="58"/>
      <c r="O47" s="58"/>
      <c r="P47" s="48" t="s">
        <v>9</v>
      </c>
      <c r="Q47" s="58"/>
      <c r="R47" s="58"/>
      <c r="S47" s="12"/>
      <c r="T47" s="61"/>
      <c r="U47" s="31"/>
      <c r="V47" s="56"/>
      <c r="W47" s="33"/>
      <c r="X47" s="56"/>
      <c r="Y47" s="33"/>
      <c r="Z47" s="33"/>
      <c r="AA47" s="52">
        <v>12</v>
      </c>
      <c r="AB47" s="248"/>
      <c r="AC47" s="248"/>
      <c r="AD47" s="248"/>
      <c r="AE47" s="226"/>
      <c r="AG47" s="100"/>
      <c r="AH47" s="104"/>
      <c r="AI47" s="100"/>
      <c r="AJ47" s="104"/>
      <c r="AK47" s="100"/>
      <c r="AL47" s="100"/>
      <c r="AM47" s="100"/>
    </row>
    <row r="48" spans="1:39" ht="12" customHeight="1" thickBot="1">
      <c r="A48" s="251">
        <v>43</v>
      </c>
      <c r="B48" s="269" t="e">
        <f>VLOOKUP(A48,'пр.взв.'!B16:H143,2,FALSE)</f>
        <v>#N/A</v>
      </c>
      <c r="C48" s="269" t="e">
        <f>VLOOKUP(A48,'пр.взв.'!B16:H143,3,FALSE)</f>
        <v>#N/A</v>
      </c>
      <c r="D48" s="269" t="e">
        <f>VLOOKUP(A48,'пр.взв.'!B16:H143,4,FALSE)</f>
        <v>#N/A</v>
      </c>
      <c r="E48" s="54"/>
      <c r="F48" s="70"/>
      <c r="G48" s="66"/>
      <c r="H48" s="82"/>
      <c r="I48" s="51"/>
      <c r="J48" s="51"/>
      <c r="K48" s="60"/>
      <c r="L48" s="11"/>
      <c r="M48" s="7"/>
      <c r="N48" s="263" t="str">
        <f>VLOOKUP(R67,'пр.взв.'!B6:H133,2,FALSE)</f>
        <v>ХАСБУЛАЕВ Магомедрасул Магомедалиевич</v>
      </c>
      <c r="O48" s="264"/>
      <c r="P48" s="264"/>
      <c r="Q48" s="264"/>
      <c r="R48" s="265"/>
      <c r="S48" s="12"/>
      <c r="T48" s="61"/>
      <c r="U48" s="31"/>
      <c r="V48" s="56"/>
      <c r="W48" s="33"/>
      <c r="X48" s="56"/>
      <c r="Y48" s="33"/>
      <c r="Z48" s="53"/>
      <c r="AA48" s="54"/>
      <c r="AB48" s="245" t="e">
        <f>VLOOKUP(AE48,'пр.взв.'!B14:H254,2,FALSE)</f>
        <v>#N/A</v>
      </c>
      <c r="AC48" s="245" t="e">
        <f>VLOOKUP(AE48,'пр.взв.'!B14:AH176,3,FALSE)</f>
        <v>#N/A</v>
      </c>
      <c r="AD48" s="245" t="e">
        <f>VLOOKUP(AE48,'пр.взв.'!B14:H176,4,FALSE)</f>
        <v>#N/A</v>
      </c>
      <c r="AE48" s="226">
        <v>44</v>
      </c>
      <c r="AG48" s="100"/>
      <c r="AH48" s="104">
        <f>IF(AH7=0,AI7,AH7)</f>
        <v>62</v>
      </c>
      <c r="AI48" s="100"/>
      <c r="AJ48" s="104"/>
      <c r="AK48" s="100"/>
      <c r="AL48" s="100"/>
      <c r="AM48" s="100"/>
    </row>
    <row r="49" spans="1:39" ht="12" customHeight="1" thickBot="1">
      <c r="A49" s="252"/>
      <c r="B49" s="270"/>
      <c r="C49" s="270"/>
      <c r="D49" s="270"/>
      <c r="E49" s="66"/>
      <c r="F49" s="72"/>
      <c r="G49" s="52">
        <v>27</v>
      </c>
      <c r="H49" s="83"/>
      <c r="I49" s="58"/>
      <c r="J49" s="58"/>
      <c r="K49" s="61"/>
      <c r="L49" s="11"/>
      <c r="M49" s="7"/>
      <c r="N49" s="266"/>
      <c r="O49" s="267"/>
      <c r="P49" s="267"/>
      <c r="Q49" s="267"/>
      <c r="R49" s="268"/>
      <c r="S49" s="12"/>
      <c r="T49" s="61"/>
      <c r="U49" s="31"/>
      <c r="V49" s="56"/>
      <c r="W49" s="33"/>
      <c r="X49" s="57"/>
      <c r="Y49" s="52">
        <v>28</v>
      </c>
      <c r="Z49" s="56"/>
      <c r="AA49" s="33"/>
      <c r="AB49" s="246"/>
      <c r="AC49" s="246"/>
      <c r="AD49" s="246"/>
      <c r="AE49" s="227"/>
      <c r="AG49" s="100"/>
      <c r="AH49" s="104">
        <f>IF(U20=AA6,AA10,IF(U20=AA10,AA6,IF(U20=AA14,AA18,IF(U20=AA18,AA14,IF(U20=AA22,AA26,IF(U20=AA26,AA22,IF(U20=AA30,AA34,AA30)))))))</f>
        <v>14</v>
      </c>
      <c r="AI49" s="100"/>
      <c r="AJ49" s="104"/>
      <c r="AK49" s="100"/>
      <c r="AL49" s="100"/>
      <c r="AM49" s="100"/>
    </row>
    <row r="50" spans="1:39" ht="12" customHeight="1" thickBot="1">
      <c r="A50" s="255">
        <v>27</v>
      </c>
      <c r="B50" s="254" t="str">
        <f>VLOOKUP(A50,'пр.взв.'!B18:H145,2,FALSE)</f>
        <v>ФАДИН Дмитрий Олегович</v>
      </c>
      <c r="C50" s="254" t="str">
        <f>VLOOKUP(A50,'пр.взв.'!B18:H145,3,FALSE)</f>
        <v>18.08.91, МС</v>
      </c>
      <c r="D50" s="254" t="str">
        <f>VLOOKUP(A50,'пр.взв.'!B18:H145,4,FALSE)</f>
        <v>ПФО</v>
      </c>
      <c r="E50" s="45"/>
      <c r="F50" s="66"/>
      <c r="G50" s="54" t="s">
        <v>186</v>
      </c>
      <c r="H50" s="71"/>
      <c r="I50" s="51"/>
      <c r="J50" s="51"/>
      <c r="K50" s="60"/>
      <c r="L50" s="11"/>
      <c r="M50" s="7"/>
      <c r="N50" s="58"/>
      <c r="O50" s="58"/>
      <c r="P50" s="31"/>
      <c r="Q50" s="31"/>
      <c r="R50" s="31"/>
      <c r="S50" s="12"/>
      <c r="T50" s="61"/>
      <c r="U50" s="58"/>
      <c r="V50" s="56"/>
      <c r="W50" s="33"/>
      <c r="X50" s="33"/>
      <c r="Y50" s="54" t="s">
        <v>184</v>
      </c>
      <c r="Z50" s="56"/>
      <c r="AA50" s="33"/>
      <c r="AB50" s="247" t="str">
        <f>VLOOKUP(AE50,'пр.взв.'!B18:H256,2,FALSE)</f>
        <v>ОМАРОВ Ильяс Омарович</v>
      </c>
      <c r="AC50" s="247" t="str">
        <f>VLOOKUP(AE50,'пр.взв.'!B18:AH178,3,FALSE)</f>
        <v>21.05.88, МС</v>
      </c>
      <c r="AD50" s="247" t="str">
        <f>VLOOKUP(AE50,'пр.взв.'!B18:H178,4,FALSE)</f>
        <v>СЗФО</v>
      </c>
      <c r="AE50" s="228">
        <v>28</v>
      </c>
      <c r="AG50" s="100"/>
      <c r="AH50" s="100">
        <f>IF(AH8=0,AI8,AH8)</f>
        <v>4</v>
      </c>
      <c r="AI50" s="100"/>
      <c r="AJ50" s="104"/>
      <c r="AK50" s="100"/>
      <c r="AL50" s="100"/>
      <c r="AM50" s="100"/>
    </row>
    <row r="51" spans="1:39" ht="12" customHeight="1">
      <c r="A51" s="251"/>
      <c r="B51" s="253"/>
      <c r="C51" s="253"/>
      <c r="D51" s="253"/>
      <c r="E51" s="52">
        <v>27</v>
      </c>
      <c r="F51" s="76"/>
      <c r="G51" s="66"/>
      <c r="H51" s="68"/>
      <c r="I51" s="58"/>
      <c r="J51" s="58"/>
      <c r="K51" s="61"/>
      <c r="L51" s="11"/>
      <c r="M51" s="7"/>
      <c r="N51" s="58"/>
      <c r="O51" s="58"/>
      <c r="P51" s="31"/>
      <c r="Q51" s="31"/>
      <c r="R51" s="31"/>
      <c r="S51" s="12"/>
      <c r="T51" s="61"/>
      <c r="U51" s="58"/>
      <c r="V51" s="56"/>
      <c r="W51" s="33"/>
      <c r="X51" s="33"/>
      <c r="Y51" s="33"/>
      <c r="Z51" s="57"/>
      <c r="AA51" s="52">
        <v>28</v>
      </c>
      <c r="AB51" s="248"/>
      <c r="AC51" s="248"/>
      <c r="AD51" s="248"/>
      <c r="AE51" s="226"/>
      <c r="AG51" s="100"/>
      <c r="AH51" s="100">
        <f>IF(U53=AA39,AA43,IF(U53=AA43,AA39,IF(U53=AA47,AA51,IF(U53=AA51,AA47,IF(U53=AA55,AA59,IF(U53=AA59,AA55,IF(U53=AA63,AA67,AA63)))))))</f>
        <v>20</v>
      </c>
      <c r="AI51" s="100"/>
      <c r="AJ51" s="104"/>
      <c r="AK51" s="100"/>
      <c r="AL51" s="100"/>
      <c r="AM51" s="100"/>
    </row>
    <row r="52" spans="1:39" ht="12" customHeight="1" thickBot="1">
      <c r="A52" s="251">
        <v>59</v>
      </c>
      <c r="B52" s="269" t="e">
        <f>VLOOKUP(A52,'пр.взв.'!B20:H147,2,FALSE)</f>
        <v>#N/A</v>
      </c>
      <c r="C52" s="269" t="e">
        <f>VLOOKUP(A52,'пр.взв.'!B20:H147,3,FALSE)</f>
        <v>#N/A</v>
      </c>
      <c r="D52" s="269" t="e">
        <f>VLOOKUP(A52,'пр.взв.'!B20:H147,4,FALSE)</f>
        <v>#N/A</v>
      </c>
      <c r="E52" s="54"/>
      <c r="F52" s="66"/>
      <c r="G52" s="66"/>
      <c r="H52" s="71"/>
      <c r="I52" s="51"/>
      <c r="J52" s="51"/>
      <c r="K52" s="60"/>
      <c r="L52" s="11"/>
      <c r="M52" s="7"/>
      <c r="N52" s="58"/>
      <c r="O52" s="58"/>
      <c r="P52" s="31"/>
      <c r="Q52" s="31"/>
      <c r="R52" s="31"/>
      <c r="S52" s="12"/>
      <c r="T52" s="61"/>
      <c r="U52" s="58"/>
      <c r="V52" s="56"/>
      <c r="W52" s="33"/>
      <c r="X52" s="33"/>
      <c r="Y52" s="33"/>
      <c r="Z52" s="33"/>
      <c r="AA52" s="54"/>
      <c r="AB52" s="245" t="e">
        <f>VLOOKUP(AE52,'пр.взв.'!B18:H258,2,FALSE)</f>
        <v>#N/A</v>
      </c>
      <c r="AC52" s="245" t="e">
        <f>VLOOKUP(AE52,'пр.взв.'!B18:AH180,3,FALSE)</f>
        <v>#N/A</v>
      </c>
      <c r="AD52" s="245" t="e">
        <f>VLOOKUP(AE52,'пр.взв.'!B18:H180,4,FALSE)</f>
        <v>#N/A</v>
      </c>
      <c r="AE52" s="226">
        <v>60</v>
      </c>
      <c r="AG52" s="100"/>
      <c r="AH52" s="100">
        <f>IF(U20=Y8,Y16,IF(U20=Y16,Y8,IF(U20=Y24,Y32,Y24)))</f>
        <v>6</v>
      </c>
      <c r="AI52" s="100"/>
      <c r="AJ52" s="104"/>
      <c r="AK52" s="100"/>
      <c r="AL52" s="100"/>
      <c r="AM52" s="100"/>
    </row>
    <row r="53" spans="1:39" ht="12" customHeight="1" thickBot="1">
      <c r="A53" s="252"/>
      <c r="B53" s="270"/>
      <c r="C53" s="270"/>
      <c r="D53" s="270"/>
      <c r="E53" s="66"/>
      <c r="F53" s="66"/>
      <c r="G53" s="66"/>
      <c r="H53" s="68"/>
      <c r="I53" s="58"/>
      <c r="J53" s="58"/>
      <c r="K53" s="52">
        <v>31</v>
      </c>
      <c r="L53" s="21"/>
      <c r="M53" s="7"/>
      <c r="N53" s="58"/>
      <c r="O53" s="58"/>
      <c r="P53" s="31"/>
      <c r="Q53" s="31"/>
      <c r="R53" s="31"/>
      <c r="S53" s="12"/>
      <c r="T53" s="121"/>
      <c r="U53" s="52">
        <v>36</v>
      </c>
      <c r="V53" s="56"/>
      <c r="W53" s="33"/>
      <c r="X53" s="33"/>
      <c r="Y53" s="33"/>
      <c r="Z53" s="33"/>
      <c r="AA53" s="33"/>
      <c r="AB53" s="246"/>
      <c r="AC53" s="246"/>
      <c r="AD53" s="246"/>
      <c r="AE53" s="227"/>
      <c r="AG53" s="100"/>
      <c r="AH53" s="100">
        <f>IF(U53=Y41,Y49,IF(U53=Y49,Y41,IF(U53=Y57,Y65,Y57)))</f>
        <v>28</v>
      </c>
      <c r="AI53" s="100"/>
      <c r="AJ53" s="104"/>
      <c r="AK53" s="100"/>
      <c r="AL53" s="100"/>
      <c r="AM53" s="100"/>
    </row>
    <row r="54" spans="1:39" ht="12" customHeight="1" thickBot="1">
      <c r="A54" s="255">
        <v>7</v>
      </c>
      <c r="B54" s="254" t="str">
        <f>VLOOKUP(A54,'пр.взв.'!B6:H133,2,FALSE)</f>
        <v>МАТАЕВ Имран Батыр-Султанович</v>
      </c>
      <c r="C54" s="254" t="str">
        <f>VLOOKUP(A54,'пр.взв.'!B6:H133,3,FALSE)</f>
        <v>24.03.93, КМС</v>
      </c>
      <c r="D54" s="254" t="str">
        <f>VLOOKUP(A54,'пр.взв.'!B6:H133,4,FALSE)</f>
        <v>МОС</v>
      </c>
      <c r="E54" s="45"/>
      <c r="F54" s="45"/>
      <c r="G54" s="65"/>
      <c r="H54" s="65"/>
      <c r="I54" s="32"/>
      <c r="J54" s="84"/>
      <c r="K54" s="54" t="s">
        <v>184</v>
      </c>
      <c r="L54" s="12"/>
      <c r="M54" s="12"/>
      <c r="N54" s="241" t="s">
        <v>11</v>
      </c>
      <c r="O54" s="241"/>
      <c r="P54" s="31"/>
      <c r="Q54" s="31"/>
      <c r="R54" s="31"/>
      <c r="S54" s="12"/>
      <c r="T54" s="31"/>
      <c r="U54" s="54" t="s">
        <v>186</v>
      </c>
      <c r="V54" s="56"/>
      <c r="W54" s="33"/>
      <c r="X54" s="33"/>
      <c r="Y54" s="33"/>
      <c r="Z54" s="33"/>
      <c r="AA54" s="33"/>
      <c r="AB54" s="247" t="str">
        <f>VLOOKUP(AE54,'пр.взв.'!B2:H260,2,FALSE)</f>
        <v>МОРОЗОВ Евгений Владиславович</v>
      </c>
      <c r="AC54" s="247" t="str">
        <f>VLOOKUP(AE54,'пр.взв.'!B2:AH182,3,FALSE)</f>
        <v>13.09.97, КМС</v>
      </c>
      <c r="AD54" s="247" t="str">
        <f>VLOOKUP(AE54,'пр.взв.'!B2:H182,4,FALSE)</f>
        <v>ЦФО</v>
      </c>
      <c r="AE54" s="228">
        <v>8</v>
      </c>
      <c r="AG54" s="100"/>
      <c r="AH54" s="100">
        <f>IF(U53=W45,W61,W45)</f>
        <v>32</v>
      </c>
      <c r="AI54" s="100"/>
      <c r="AJ54" s="104"/>
      <c r="AK54" s="100"/>
      <c r="AL54" s="100"/>
      <c r="AM54" s="100"/>
    </row>
    <row r="55" spans="1:39" ht="12" customHeight="1">
      <c r="A55" s="251"/>
      <c r="B55" s="253"/>
      <c r="C55" s="253"/>
      <c r="D55" s="253"/>
      <c r="E55" s="52">
        <v>7</v>
      </c>
      <c r="F55" s="66"/>
      <c r="G55" s="67"/>
      <c r="H55" s="68"/>
      <c r="I55" s="80"/>
      <c r="J55" s="73"/>
      <c r="K55" s="85"/>
      <c r="L55" s="12"/>
      <c r="M55" s="12"/>
      <c r="N55" s="241"/>
      <c r="O55" s="241"/>
      <c r="P55" s="31"/>
      <c r="Q55" s="31"/>
      <c r="R55" s="31"/>
      <c r="S55" s="12"/>
      <c r="T55" s="31"/>
      <c r="U55" s="58"/>
      <c r="V55" s="56"/>
      <c r="W55" s="33"/>
      <c r="X55" s="33"/>
      <c r="Y55" s="33"/>
      <c r="Z55" s="33"/>
      <c r="AA55" s="52">
        <v>8</v>
      </c>
      <c r="AB55" s="248"/>
      <c r="AC55" s="248"/>
      <c r="AD55" s="248"/>
      <c r="AE55" s="226"/>
      <c r="AG55" s="100"/>
      <c r="AH55" s="100">
        <f>IF(M36=K20,K53,K20)</f>
        <v>29</v>
      </c>
      <c r="AI55" s="100"/>
      <c r="AJ55" s="104"/>
      <c r="AK55" s="100"/>
      <c r="AL55" s="100"/>
      <c r="AM55" s="100"/>
    </row>
    <row r="56" spans="1:39" ht="12" customHeight="1" thickBot="1">
      <c r="A56" s="251">
        <v>39</v>
      </c>
      <c r="B56" s="269" t="e">
        <f>VLOOKUP(A56,'пр.взв.'!B24:H151,2,FALSE)</f>
        <v>#N/A</v>
      </c>
      <c r="C56" s="269" t="e">
        <f>VLOOKUP(A56,'пр.взв.'!B24:H151,3,FALSE)</f>
        <v>#N/A</v>
      </c>
      <c r="D56" s="269" t="e">
        <f>VLOOKUP(A56,'пр.взв.'!B24:H151,4,FALSE)</f>
        <v>#N/A</v>
      </c>
      <c r="E56" s="54"/>
      <c r="F56" s="70"/>
      <c r="G56" s="66"/>
      <c r="H56" s="71"/>
      <c r="I56" s="77"/>
      <c r="J56" s="80"/>
      <c r="K56" s="60"/>
      <c r="L56" s="279">
        <f>AH48</f>
        <v>62</v>
      </c>
      <c r="M56" s="279"/>
      <c r="N56" s="12"/>
      <c r="O56" s="12"/>
      <c r="P56" s="12"/>
      <c r="Q56" s="12"/>
      <c r="R56" s="107"/>
      <c r="S56" s="4"/>
      <c r="T56" s="31"/>
      <c r="U56" s="58"/>
      <c r="V56" s="56"/>
      <c r="W56" s="33"/>
      <c r="X56" s="33"/>
      <c r="Y56" s="33"/>
      <c r="Z56" s="53"/>
      <c r="AA56" s="54"/>
      <c r="AB56" s="245" t="e">
        <f>VLOOKUP(AE56,'пр.взв.'!B22:H262,2,FALSE)</f>
        <v>#N/A</v>
      </c>
      <c r="AC56" s="245" t="e">
        <f>VLOOKUP(AE56,'пр.взв.'!B22:AH184,3,FALSE)</f>
        <v>#N/A</v>
      </c>
      <c r="AD56" s="245" t="e">
        <f>VLOOKUP(AE56,'пр.взв.'!B22:H184,4,FALSE)</f>
        <v>#N/A</v>
      </c>
      <c r="AE56" s="226">
        <v>40</v>
      </c>
      <c r="AG56" s="100"/>
      <c r="AH56" s="100">
        <f>IF(U20=W12,W28,W12)</f>
        <v>10</v>
      </c>
      <c r="AI56" s="100"/>
      <c r="AJ56" s="100"/>
      <c r="AK56" s="100"/>
      <c r="AL56" s="100"/>
      <c r="AM56" s="100"/>
    </row>
    <row r="57" spans="1:31" ht="12" customHeight="1" thickBot="1">
      <c r="A57" s="252"/>
      <c r="B57" s="270"/>
      <c r="C57" s="270"/>
      <c r="D57" s="270"/>
      <c r="E57" s="66"/>
      <c r="F57" s="72"/>
      <c r="G57" s="52">
        <v>23</v>
      </c>
      <c r="H57" s="73"/>
      <c r="I57" s="80"/>
      <c r="J57" s="77"/>
      <c r="K57" s="61"/>
      <c r="L57" s="285"/>
      <c r="M57" s="286"/>
      <c r="N57" s="32">
        <v>14</v>
      </c>
      <c r="O57" s="18"/>
      <c r="P57" s="107"/>
      <c r="Q57" s="6"/>
      <c r="R57" s="6"/>
      <c r="S57" s="6"/>
      <c r="T57" s="31"/>
      <c r="U57" s="58"/>
      <c r="V57" s="56"/>
      <c r="W57" s="33"/>
      <c r="X57" s="33"/>
      <c r="Y57" s="52">
        <v>8</v>
      </c>
      <c r="Z57" s="56"/>
      <c r="AA57" s="33"/>
      <c r="AB57" s="246"/>
      <c r="AC57" s="246"/>
      <c r="AD57" s="246"/>
      <c r="AE57" s="227"/>
    </row>
    <row r="58" spans="1:31" ht="12" customHeight="1" thickBot="1">
      <c r="A58" s="255">
        <v>23</v>
      </c>
      <c r="B58" s="254" t="str">
        <f>VLOOKUP(A58,'пр.взв.'!B26:H153,2,FALSE)</f>
        <v>ЧЕРНЫХ Александр Сергеевич</v>
      </c>
      <c r="C58" s="254" t="str">
        <f>VLOOKUP(A58,'пр.взв.'!B26:H153,3,FALSE)</f>
        <v>07.11.85, МС</v>
      </c>
      <c r="D58" s="254" t="str">
        <f>VLOOKUP(A58,'пр.взв.'!B26:H153,4,FALSE)</f>
        <v>ПФО</v>
      </c>
      <c r="E58" s="45"/>
      <c r="F58" s="66"/>
      <c r="G58" s="54" t="s">
        <v>186</v>
      </c>
      <c r="H58" s="86"/>
      <c r="I58" s="73"/>
      <c r="J58" s="77"/>
      <c r="K58" s="85"/>
      <c r="L58" s="122"/>
      <c r="M58" s="108"/>
      <c r="N58" s="109"/>
      <c r="O58" s="107"/>
      <c r="P58" s="18"/>
      <c r="Q58" s="6"/>
      <c r="R58" s="6"/>
      <c r="S58" s="6"/>
      <c r="T58" s="31"/>
      <c r="U58" s="58"/>
      <c r="V58" s="56"/>
      <c r="W58" s="33"/>
      <c r="X58" s="53"/>
      <c r="Y58" s="54" t="s">
        <v>184</v>
      </c>
      <c r="Z58" s="56"/>
      <c r="AA58" s="33"/>
      <c r="AB58" s="247" t="str">
        <f>VLOOKUP(AE58,'пр.взв.'!B26:H264,2,FALSE)</f>
        <v>МЕРЗАНТОВ Магомед Русланович</v>
      </c>
      <c r="AC58" s="247" t="str">
        <f>VLOOKUP(AE58,'пр.взв.'!B26:AH186,3,FALSE)</f>
        <v>25.03.95, КМС</v>
      </c>
      <c r="AD58" s="247" t="str">
        <f>VLOOKUP(AE58,'пр.взв.'!B26:H186,4,FALSE)</f>
        <v>С-П</v>
      </c>
      <c r="AE58" s="228">
        <v>24</v>
      </c>
    </row>
    <row r="59" spans="1:31" ht="12" customHeight="1">
      <c r="A59" s="251"/>
      <c r="B59" s="253"/>
      <c r="C59" s="253"/>
      <c r="D59" s="253"/>
      <c r="E59" s="52">
        <v>23</v>
      </c>
      <c r="F59" s="76"/>
      <c r="G59" s="66"/>
      <c r="H59" s="87"/>
      <c r="I59" s="77"/>
      <c r="J59" s="73"/>
      <c r="K59" s="61"/>
      <c r="L59" s="279">
        <f>AH49</f>
        <v>14</v>
      </c>
      <c r="M59" s="282"/>
      <c r="N59" s="5"/>
      <c r="O59" s="32">
        <v>6</v>
      </c>
      <c r="P59" s="18"/>
      <c r="Q59" s="18"/>
      <c r="R59" s="4"/>
      <c r="S59" s="20"/>
      <c r="T59" s="31"/>
      <c r="U59" s="58"/>
      <c r="V59" s="56"/>
      <c r="W59" s="33"/>
      <c r="X59" s="56"/>
      <c r="Y59" s="33"/>
      <c r="Z59" s="57"/>
      <c r="AA59" s="52">
        <v>24</v>
      </c>
      <c r="AB59" s="248"/>
      <c r="AC59" s="248"/>
      <c r="AD59" s="248"/>
      <c r="AE59" s="226"/>
    </row>
    <row r="60" spans="1:31" ht="12" customHeight="1" thickBot="1">
      <c r="A60" s="251">
        <v>55</v>
      </c>
      <c r="B60" s="269" t="e">
        <f>VLOOKUP(A60,'пр.взв.'!B28:H155,2,FALSE)</f>
        <v>#N/A</v>
      </c>
      <c r="C60" s="269" t="e">
        <f>VLOOKUP(A60,'пр.взв.'!B28:H155,3,FALSE)</f>
        <v>#N/A</v>
      </c>
      <c r="D60" s="269" t="e">
        <f>VLOOKUP(A60,'пр.взв.'!B28:H155,4,FALSE)</f>
        <v>#N/A</v>
      </c>
      <c r="E60" s="54"/>
      <c r="F60" s="66"/>
      <c r="G60" s="66"/>
      <c r="H60" s="82"/>
      <c r="I60" s="77"/>
      <c r="J60" s="80"/>
      <c r="K60" s="60"/>
      <c r="L60" s="287"/>
      <c r="M60" s="287"/>
      <c r="N60" s="2">
        <f>AH52</f>
        <v>6</v>
      </c>
      <c r="O60" s="109"/>
      <c r="P60" s="18"/>
      <c r="Q60" s="4"/>
      <c r="R60" s="4"/>
      <c r="S60" s="18"/>
      <c r="T60" s="31"/>
      <c r="U60" s="58"/>
      <c r="V60" s="56"/>
      <c r="W60" s="33"/>
      <c r="X60" s="56"/>
      <c r="Y60" s="33"/>
      <c r="Z60" s="33"/>
      <c r="AA60" s="54"/>
      <c r="AB60" s="245" t="e">
        <f>VLOOKUP(AE60,'пр.взв.'!B26:H266,2,FALSE)</f>
        <v>#N/A</v>
      </c>
      <c r="AC60" s="245" t="e">
        <f>VLOOKUP(AE60,'пр.взв.'!B26:AH188,3,FALSE)</f>
        <v>#N/A</v>
      </c>
      <c r="AD60" s="245" t="e">
        <f>VLOOKUP(AE60,'пр.взв.'!B26:H188,4,FALSE)</f>
        <v>#N/A</v>
      </c>
      <c r="AE60" s="226">
        <v>56</v>
      </c>
    </row>
    <row r="61" spans="1:31" ht="12" customHeight="1" thickBot="1">
      <c r="A61" s="252"/>
      <c r="B61" s="270"/>
      <c r="C61" s="270"/>
      <c r="D61" s="270"/>
      <c r="E61" s="66"/>
      <c r="F61" s="66"/>
      <c r="G61" s="72"/>
      <c r="H61" s="77"/>
      <c r="I61" s="52">
        <v>31</v>
      </c>
      <c r="J61" s="88"/>
      <c r="K61" s="61"/>
      <c r="L61" s="123"/>
      <c r="M61" s="107"/>
      <c r="N61" s="4"/>
      <c r="O61" s="5"/>
      <c r="P61" s="32">
        <v>6</v>
      </c>
      <c r="Q61" s="4"/>
      <c r="R61" s="4"/>
      <c r="S61" s="18"/>
      <c r="T61" s="31"/>
      <c r="U61" s="58"/>
      <c r="V61" s="57"/>
      <c r="W61" s="63">
        <v>32</v>
      </c>
      <c r="X61" s="56"/>
      <c r="Y61" s="33"/>
      <c r="Z61" s="33"/>
      <c r="AA61" s="33"/>
      <c r="AB61" s="246"/>
      <c r="AC61" s="246"/>
      <c r="AD61" s="246"/>
      <c r="AE61" s="227"/>
    </row>
    <row r="62" spans="1:31" ht="12" customHeight="1" thickBot="1">
      <c r="A62" s="255">
        <v>15</v>
      </c>
      <c r="B62" s="254" t="str">
        <f>VLOOKUP(A62,'пр.взв.'!B30:H157,2,FALSE)</f>
        <v>ГАМИДУЛЛАЕВ Роман Играмеддинович</v>
      </c>
      <c r="C62" s="254" t="str">
        <f>VLOOKUP(A62,'пр.взв.'!B30:H157,3,FALSE)</f>
        <v>03.12.90, КМС</v>
      </c>
      <c r="D62" s="254" t="str">
        <f>VLOOKUP(A62,'пр.взв.'!B30:H157,4,FALSE)</f>
        <v>СЗФО</v>
      </c>
      <c r="E62" s="45"/>
      <c r="F62" s="45"/>
      <c r="G62" s="66"/>
      <c r="H62" s="80"/>
      <c r="I62" s="54" t="s">
        <v>185</v>
      </c>
      <c r="J62" s="77"/>
      <c r="K62" s="58"/>
      <c r="L62" s="123"/>
      <c r="M62" s="107"/>
      <c r="N62" s="4"/>
      <c r="O62" s="2">
        <f>AH56</f>
        <v>10</v>
      </c>
      <c r="P62" s="109"/>
      <c r="Q62" s="4"/>
      <c r="R62" s="4"/>
      <c r="S62" s="15"/>
      <c r="T62" s="31"/>
      <c r="U62" s="58"/>
      <c r="V62" s="33"/>
      <c r="W62" s="64" t="s">
        <v>184</v>
      </c>
      <c r="X62" s="56"/>
      <c r="Y62" s="33"/>
      <c r="Z62" s="33"/>
      <c r="AA62" s="33"/>
      <c r="AB62" s="247" t="str">
        <f>VLOOKUP(AE62,'пр.взв.'!B30:H268,2,FALSE)</f>
        <v>ДАМДИНОВ Бато Зуректоевич</v>
      </c>
      <c r="AC62" s="247" t="str">
        <f>VLOOKUP(AE62,'пр.взв.'!B30:AH190,3,FALSE)</f>
        <v>28.08.92, КМС</v>
      </c>
      <c r="AD62" s="247" t="str">
        <f>VLOOKUP(AE62,'пр.взв.'!B30:H190,4,FALSE)</f>
        <v>СФО</v>
      </c>
      <c r="AE62" s="228">
        <v>16</v>
      </c>
    </row>
    <row r="63" spans="1:31" ht="12" customHeight="1">
      <c r="A63" s="251"/>
      <c r="B63" s="253"/>
      <c r="C63" s="253"/>
      <c r="D63" s="253"/>
      <c r="E63" s="52">
        <v>15</v>
      </c>
      <c r="F63" s="66"/>
      <c r="G63" s="66"/>
      <c r="H63" s="81"/>
      <c r="I63" s="58"/>
      <c r="J63" s="31"/>
      <c r="K63" s="31"/>
      <c r="L63" s="291">
        <f>AH50</f>
        <v>4</v>
      </c>
      <c r="M63" s="291"/>
      <c r="N63" s="4"/>
      <c r="O63" s="4"/>
      <c r="P63" s="111"/>
      <c r="Q63" s="4"/>
      <c r="R63" s="4"/>
      <c r="S63" s="15"/>
      <c r="T63" s="31"/>
      <c r="U63" s="58"/>
      <c r="V63" s="33"/>
      <c r="W63" s="33"/>
      <c r="X63" s="56"/>
      <c r="Y63" s="33"/>
      <c r="Z63" s="33"/>
      <c r="AA63" s="52">
        <v>16</v>
      </c>
      <c r="AB63" s="248"/>
      <c r="AC63" s="248"/>
      <c r="AD63" s="248"/>
      <c r="AE63" s="226"/>
    </row>
    <row r="64" spans="1:31" ht="12" customHeight="1" thickBot="1">
      <c r="A64" s="251">
        <v>47</v>
      </c>
      <c r="B64" s="269" t="e">
        <f>VLOOKUP(A64,'пр.взв.'!B32:H159,2,FALSE)</f>
        <v>#N/A</v>
      </c>
      <c r="C64" s="269" t="e">
        <f>VLOOKUP(A64,'пр.взв.'!B32:H159,3,FALSE)</f>
        <v>#N/A</v>
      </c>
      <c r="D64" s="269" t="e">
        <f>VLOOKUP(A64,'пр.взв.'!B32:H159,4,FALSE)</f>
        <v>#N/A</v>
      </c>
      <c r="E64" s="91"/>
      <c r="F64" s="70"/>
      <c r="G64" s="66"/>
      <c r="H64" s="82"/>
      <c r="I64" s="51"/>
      <c r="J64" s="33"/>
      <c r="K64" s="33"/>
      <c r="L64" s="124"/>
      <c r="M64" s="113"/>
      <c r="N64" s="114">
        <v>20</v>
      </c>
      <c r="O64" s="4"/>
      <c r="P64" s="115"/>
      <c r="Q64" s="114">
        <v>20</v>
      </c>
      <c r="R64" s="4"/>
      <c r="S64" s="118"/>
      <c r="T64" s="31"/>
      <c r="U64" s="58"/>
      <c r="V64" s="33"/>
      <c r="W64" s="33"/>
      <c r="X64" s="56"/>
      <c r="Y64" s="33"/>
      <c r="Z64" s="53"/>
      <c r="AA64" s="54"/>
      <c r="AB64" s="245" t="e">
        <f>VLOOKUP(AE64,'пр.взв.'!B30:H270,2,FALSE)</f>
        <v>#N/A</v>
      </c>
      <c r="AC64" s="245" t="e">
        <f>VLOOKUP(AE64,'пр.взв.'!B30:AH192,3,FALSE)</f>
        <v>#N/A</v>
      </c>
      <c r="AD64" s="245" t="e">
        <f>VLOOKUP(AE64,'пр.взв.'!B30:H192,4,FALSE)</f>
        <v>#N/A</v>
      </c>
      <c r="AE64" s="226">
        <v>48</v>
      </c>
    </row>
    <row r="65" spans="1:31" ht="12" customHeight="1" thickBot="1">
      <c r="A65" s="252"/>
      <c r="B65" s="270"/>
      <c r="C65" s="270"/>
      <c r="D65" s="270"/>
      <c r="E65" s="66"/>
      <c r="F65" s="72"/>
      <c r="G65" s="52">
        <v>31</v>
      </c>
      <c r="H65" s="83"/>
      <c r="I65" s="58"/>
      <c r="J65" s="33"/>
      <c r="K65" s="33"/>
      <c r="L65" s="122"/>
      <c r="M65" s="108"/>
      <c r="N65" s="109"/>
      <c r="O65" s="4"/>
      <c r="P65" s="111"/>
      <c r="Q65" s="109"/>
      <c r="R65" s="4"/>
      <c r="S65" s="15"/>
      <c r="T65" s="31"/>
      <c r="U65" s="58"/>
      <c r="V65" s="33"/>
      <c r="W65" s="33"/>
      <c r="X65" s="57"/>
      <c r="Y65" s="52">
        <v>32</v>
      </c>
      <c r="Z65" s="56"/>
      <c r="AA65" s="33"/>
      <c r="AB65" s="246"/>
      <c r="AC65" s="246"/>
      <c r="AD65" s="246"/>
      <c r="AE65" s="227"/>
    </row>
    <row r="66" spans="1:31" ht="12" customHeight="1" thickBot="1">
      <c r="A66" s="255">
        <v>31</v>
      </c>
      <c r="B66" s="254" t="str">
        <f>VLOOKUP(A66,'пр.взв.'!B34:H161,2,FALSE)</f>
        <v>ГАСАНХАНОВ Руслан Зайнулавович</v>
      </c>
      <c r="C66" s="254" t="str">
        <f>VLOOKUP(A66,'пр.взв.'!B34:H161,3,FALSE)</f>
        <v>12.04.89, ЗМС</v>
      </c>
      <c r="D66" s="254" t="str">
        <f>VLOOKUP(A66,'пр.взв.'!B34:H161,4,FALSE)</f>
        <v>СКФО</v>
      </c>
      <c r="E66" s="45"/>
      <c r="F66" s="66"/>
      <c r="G66" s="54" t="s">
        <v>184</v>
      </c>
      <c r="H66" s="71"/>
      <c r="I66" s="51"/>
      <c r="J66" s="33"/>
      <c r="K66" s="33"/>
      <c r="L66" s="291">
        <f>AH51</f>
        <v>20</v>
      </c>
      <c r="M66" s="292"/>
      <c r="N66" s="5"/>
      <c r="O66" s="114">
        <v>20</v>
      </c>
      <c r="P66" s="111"/>
      <c r="Q66" s="5"/>
      <c r="R66" s="4"/>
      <c r="S66" s="15"/>
      <c r="T66" s="31"/>
      <c r="U66" s="58"/>
      <c r="V66" s="33"/>
      <c r="W66" s="33"/>
      <c r="X66" s="33"/>
      <c r="Y66" s="54" t="s">
        <v>184</v>
      </c>
      <c r="Z66" s="56"/>
      <c r="AA66" s="33"/>
      <c r="AB66" s="247" t="str">
        <f>VLOOKUP(AE66,'пр.взв.'!B34:H272,2,FALSE)</f>
        <v>ШАГИН Вадим Сергеевич</v>
      </c>
      <c r="AC66" s="247" t="str">
        <f>VLOOKUP(AE66,'пр.взв.'!B34:AH194,3,FALSE)</f>
        <v>17.08.94, МС</v>
      </c>
      <c r="AD66" s="247" t="str">
        <f>VLOOKUP(AE66,'пр.взв.'!B34:H194,4,FALSE)</f>
        <v>ПФО</v>
      </c>
      <c r="AE66" s="228">
        <v>32</v>
      </c>
    </row>
    <row r="67" spans="1:31" ht="12" customHeight="1">
      <c r="A67" s="251"/>
      <c r="B67" s="253"/>
      <c r="C67" s="253"/>
      <c r="D67" s="253"/>
      <c r="E67" s="52">
        <v>31</v>
      </c>
      <c r="F67" s="76"/>
      <c r="G67" s="66"/>
      <c r="H67" s="68"/>
      <c r="I67" s="58"/>
      <c r="J67" s="33"/>
      <c r="K67" s="33"/>
      <c r="L67" s="12"/>
      <c r="M67" s="18"/>
      <c r="N67" s="2">
        <f>AH53</f>
        <v>28</v>
      </c>
      <c r="O67" s="109"/>
      <c r="P67" s="111"/>
      <c r="Q67" s="5"/>
      <c r="R67" s="125">
        <v>29</v>
      </c>
      <c r="S67" s="15"/>
      <c r="T67" s="31"/>
      <c r="U67" s="31"/>
      <c r="V67" s="33"/>
      <c r="W67" s="33"/>
      <c r="X67" s="33"/>
      <c r="Y67" s="33"/>
      <c r="Z67" s="57"/>
      <c r="AA67" s="52">
        <v>32</v>
      </c>
      <c r="AB67" s="248"/>
      <c r="AC67" s="248"/>
      <c r="AD67" s="248"/>
      <c r="AE67" s="226"/>
    </row>
    <row r="68" spans="1:31" ht="12" customHeight="1" thickBot="1">
      <c r="A68" s="251">
        <v>63</v>
      </c>
      <c r="B68" s="272" t="e">
        <f>VLOOKUP(A68,'пр.взв.'!B36:H163,2,FALSE)</f>
        <v>#N/A</v>
      </c>
      <c r="C68" s="272" t="e">
        <f>VLOOKUP(A68,'пр.взв.'!B36:H163,3,FALSE)</f>
        <v>#N/A</v>
      </c>
      <c r="D68" s="272" t="e">
        <f>VLOOKUP(A68,'пр.взв.'!B36:H163,4,FALSE)</f>
        <v>#N/A</v>
      </c>
      <c r="E68" s="91"/>
      <c r="F68" s="66"/>
      <c r="G68" s="66"/>
      <c r="H68" s="71"/>
      <c r="I68" s="51"/>
      <c r="J68" s="33"/>
      <c r="K68" s="33"/>
      <c r="L68" s="12"/>
      <c r="M68" s="18"/>
      <c r="N68" s="4"/>
      <c r="O68" s="5"/>
      <c r="P68" s="83">
        <v>20</v>
      </c>
      <c r="Q68" s="5"/>
      <c r="R68" s="116"/>
      <c r="S68" s="15"/>
      <c r="T68" s="31"/>
      <c r="U68" s="31"/>
      <c r="V68" s="33"/>
      <c r="W68" s="33"/>
      <c r="X68" s="33"/>
      <c r="Y68" s="33"/>
      <c r="Z68" s="33"/>
      <c r="AA68" s="54"/>
      <c r="AB68" s="245" t="e">
        <f>VLOOKUP(AE68,'пр.взв.'!B34:H274,2,FALSE)</f>
        <v>#N/A</v>
      </c>
      <c r="AC68" s="245" t="e">
        <f>VLOOKUP(AE68,'пр.взв.'!B34:AH196,3,FALSE)</f>
        <v>#N/A</v>
      </c>
      <c r="AD68" s="245" t="e">
        <f>VLOOKUP(AE68,'пр.взв.'!B34:H196,4,FALSE)</f>
        <v>#N/A</v>
      </c>
      <c r="AE68" s="226">
        <v>64</v>
      </c>
    </row>
    <row r="69" spans="1:31" ht="12" customHeight="1" thickBot="1">
      <c r="A69" s="252"/>
      <c r="B69" s="271"/>
      <c r="C69" s="271"/>
      <c r="D69" s="271"/>
      <c r="E69" s="63"/>
      <c r="F69" s="66"/>
      <c r="G69" s="67"/>
      <c r="H69" s="68"/>
      <c r="I69" s="80"/>
      <c r="J69" s="33"/>
      <c r="K69" s="33"/>
      <c r="L69" s="11"/>
      <c r="M69" s="118"/>
      <c r="N69" s="4"/>
      <c r="O69" s="2">
        <f>AH54</f>
        <v>32</v>
      </c>
      <c r="P69" s="119"/>
      <c r="Q69" s="288">
        <f>AH55</f>
        <v>29</v>
      </c>
      <c r="R69" s="4"/>
      <c r="S69" s="15"/>
      <c r="T69" s="31"/>
      <c r="U69" s="31"/>
      <c r="V69" s="33"/>
      <c r="W69" s="33"/>
      <c r="X69" s="33"/>
      <c r="Y69" s="33"/>
      <c r="Z69" s="33"/>
      <c r="AA69" s="33"/>
      <c r="AB69" s="246"/>
      <c r="AC69" s="246"/>
      <c r="AD69" s="246"/>
      <c r="AE69" s="227"/>
    </row>
    <row r="70" spans="1:21" ht="9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9"/>
      <c r="L70" s="24"/>
      <c r="M70" s="11"/>
      <c r="N70" s="12"/>
      <c r="O70" s="4"/>
      <c r="P70" s="12"/>
      <c r="Q70" s="289"/>
      <c r="R70" s="120"/>
      <c r="S70" s="11"/>
      <c r="T70" s="12"/>
      <c r="U70" s="12"/>
    </row>
    <row r="71" spans="1:31" ht="12.75">
      <c r="A71" s="45"/>
      <c r="B71" s="45"/>
      <c r="C71" s="45"/>
      <c r="D71" s="45"/>
      <c r="E71" s="45"/>
      <c r="F71" s="45"/>
      <c r="G71" s="45"/>
      <c r="H71" s="47">
        <f>HYPERLINK('[1]реквизиты'!$A$22)</f>
      </c>
      <c r="I71" s="48"/>
      <c r="J71" s="48"/>
      <c r="K71" s="49"/>
      <c r="L71" s="50"/>
      <c r="M71" s="50"/>
      <c r="N71" s="49"/>
      <c r="O71" s="49"/>
      <c r="P71" s="126">
        <f>HYPERLINK('[1]реквизиты'!$G$23)</f>
      </c>
      <c r="Q71" s="58"/>
      <c r="R71" s="31"/>
      <c r="S71" s="31"/>
      <c r="T71" s="31"/>
      <c r="U71" s="31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2.75">
      <c r="A72" s="38"/>
      <c r="B72" s="38"/>
      <c r="C72" s="38"/>
      <c r="D72" s="38"/>
      <c r="E72" s="38"/>
      <c r="F72" s="38"/>
      <c r="G72" s="38"/>
      <c r="H72" s="38"/>
      <c r="I72" s="38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2.75">
      <c r="A73" s="31" t="str">
        <f>HYPERLINK('[1]реквизиты'!$A$6)</f>
        <v>Гл. судья, судья МК</v>
      </c>
      <c r="B73" s="31"/>
      <c r="C73" s="49"/>
      <c r="D73" s="50"/>
      <c r="E73" s="50"/>
      <c r="F73" s="50"/>
      <c r="G73" s="283" t="str">
        <f>Итоговый!F135</f>
        <v>Н.Н.Малышев</v>
      </c>
      <c r="H73" s="283"/>
      <c r="I73" s="283"/>
      <c r="J73" s="284" t="str">
        <f>'[1]реквизиты'!$G$8</f>
        <v>/г.Москва/</v>
      </c>
      <c r="K73" s="284"/>
      <c r="L73" s="49"/>
      <c r="M73" s="50"/>
      <c r="N73" s="50"/>
      <c r="O73" s="50"/>
      <c r="P73" s="33"/>
      <c r="Q73" s="33"/>
      <c r="R73" s="33"/>
      <c r="S73" s="33"/>
      <c r="T73" s="45" t="str">
        <f>Итоговый!A138</f>
        <v>Гл. секретарь, судья МК</v>
      </c>
      <c r="U73" s="45"/>
      <c r="V73" s="49"/>
      <c r="W73" s="50"/>
      <c r="X73" s="50"/>
      <c r="Y73" s="50"/>
      <c r="Z73" s="33"/>
      <c r="AA73" s="33"/>
      <c r="AB73" s="290" t="str">
        <f>Итоговый!F138</f>
        <v>С.М.Трескин</v>
      </c>
      <c r="AC73" s="290"/>
      <c r="AD73" s="284" t="str">
        <f>Итоговый!H138</f>
        <v>/г.Бийск/</v>
      </c>
      <c r="AE73" s="284"/>
    </row>
    <row r="74" spans="1:31" ht="12.75">
      <c r="A74" s="45"/>
      <c r="B74" s="45"/>
      <c r="C74" s="49"/>
      <c r="D74" s="50"/>
      <c r="E74" s="50"/>
      <c r="F74" s="50"/>
      <c r="G74" s="33"/>
      <c r="H74" s="38"/>
      <c r="I74" s="38"/>
      <c r="J74" s="33"/>
      <c r="K74" s="33"/>
      <c r="L74" s="33"/>
      <c r="M74" s="33"/>
      <c r="N74" s="33"/>
      <c r="O74" s="33"/>
      <c r="P74" s="33"/>
      <c r="Q74" s="49"/>
      <c r="R74" s="38"/>
      <c r="S74" s="38"/>
      <c r="T74" s="48"/>
      <c r="U74" s="31"/>
      <c r="V74" s="49"/>
      <c r="W74" s="49"/>
      <c r="X74" s="50"/>
      <c r="Y74" s="50"/>
      <c r="Z74" s="33"/>
      <c r="AA74" s="33"/>
      <c r="AB74" s="33"/>
      <c r="AC74" s="33"/>
      <c r="AD74" s="33"/>
      <c r="AE74" s="33"/>
    </row>
    <row r="75" spans="9:19" ht="12.75">
      <c r="I75" s="9"/>
      <c r="Q75" s="22"/>
      <c r="R75" s="9"/>
      <c r="S75" s="9"/>
    </row>
    <row r="76" spans="9:19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2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N8 O10 P12 Q15 R18" name="Диапазон2"/>
    <protectedRange password="CCC7" sqref="A1:AG4 A71:AA74 A5:K70 T5:AA70 L5:O6 L21:S55 AB5:AG74" name="Диапазон1"/>
  </protectedRanges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1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9.7109375" style="0" customWidth="1"/>
    <col min="4" max="4" width="13.28125" style="0" customWidth="1"/>
    <col min="5" max="5" width="7.57421875" style="0" customWidth="1"/>
    <col min="6" max="6" width="15.28125" style="0" customWidth="1"/>
    <col min="7" max="7" width="10.00390625" style="0" customWidth="1"/>
    <col min="8" max="8" width="26.8515625" style="0" customWidth="1"/>
  </cols>
  <sheetData>
    <row r="1" spans="1:8" ht="30" customHeight="1" thickBot="1">
      <c r="A1" s="213" t="s">
        <v>13</v>
      </c>
      <c r="B1" s="213"/>
      <c r="C1" s="213"/>
      <c r="D1" s="213"/>
      <c r="E1" s="213"/>
      <c r="F1" s="213"/>
      <c r="G1" s="213"/>
      <c r="H1" s="213"/>
    </row>
    <row r="2" spans="2:8" ht="18" customHeight="1" thickBot="1">
      <c r="B2" s="214" t="s">
        <v>15</v>
      </c>
      <c r="C2" s="214"/>
      <c r="D2" s="298" t="str">
        <f>HYPERLINK('[1]реквизиты'!$A$2)</f>
        <v>Чемпионат России по БОЕВОМУ САМБО </v>
      </c>
      <c r="E2" s="299"/>
      <c r="F2" s="299"/>
      <c r="G2" s="299"/>
      <c r="H2" s="300"/>
    </row>
    <row r="3" spans="2:8" ht="27" customHeight="1" thickBot="1">
      <c r="B3" s="294" t="str">
        <f>'[2]реквизиты'!$A$3</f>
        <v>9-12 февраля 2016.                                                         г.Петрозаводск</v>
      </c>
      <c r="C3" s="294"/>
      <c r="D3" s="294"/>
      <c r="E3" s="294"/>
      <c r="F3" s="294"/>
      <c r="G3" s="294"/>
      <c r="H3" s="30" t="str">
        <f>'пр.взв.'!G3</f>
        <v>в.к. 68  кг</v>
      </c>
    </row>
    <row r="4" spans="1:8" ht="12.75" customHeight="1">
      <c r="A4" s="338" t="s">
        <v>17</v>
      </c>
      <c r="B4" s="340" t="s">
        <v>1</v>
      </c>
      <c r="C4" s="342" t="s">
        <v>2</v>
      </c>
      <c r="D4" s="344" t="s">
        <v>3</v>
      </c>
      <c r="E4" s="332" t="s">
        <v>4</v>
      </c>
      <c r="F4" s="333"/>
      <c r="G4" s="308" t="s">
        <v>6</v>
      </c>
      <c r="H4" s="301" t="s">
        <v>5</v>
      </c>
    </row>
    <row r="5" spans="1:8" ht="9.75" customHeight="1" thickBot="1">
      <c r="A5" s="339"/>
      <c r="B5" s="341"/>
      <c r="C5" s="343"/>
      <c r="D5" s="345"/>
      <c r="E5" s="334"/>
      <c r="F5" s="335"/>
      <c r="G5" s="293"/>
      <c r="H5" s="302"/>
    </row>
    <row r="6" spans="1:8" ht="11.25" customHeight="1">
      <c r="A6" s="336">
        <v>1</v>
      </c>
      <c r="B6" s="337">
        <f>'пр.хода'!M32</f>
        <v>31</v>
      </c>
      <c r="C6" s="346" t="str">
        <f>VLOOKUP(B6,'пр.взв.'!B$6:H$133,2,FALSE)</f>
        <v>ГАСАНХАНОВ Руслан Зайнулавович</v>
      </c>
      <c r="D6" s="347" t="str">
        <f>VLOOKUP(B6,'пр.взв.'!B$6:H$133,3,FALSE)</f>
        <v>12.04.89, ЗМС</v>
      </c>
      <c r="E6" s="329" t="str">
        <f>VLOOKUP(B6,'пр.взв.'!B$6:H$133,4,FALSE)</f>
        <v>СКФО</v>
      </c>
      <c r="F6" s="331" t="str">
        <f>VLOOKUP(B6,'пр.взв.'!B$6:H$141,5,FALSE)</f>
        <v>Р.Дагестан, ПР.</v>
      </c>
      <c r="G6" s="330">
        <f>VLOOKUP(B6,'пр.взв.'!B$6:H$138,6,FALSE)</f>
        <v>0</v>
      </c>
      <c r="H6" s="303" t="str">
        <f>VLOOKUP(B6,'пр.взв.'!B$6:H$150,7,FALSE)</f>
        <v>Гасанханов З.М., Алибатиров Ш</v>
      </c>
    </row>
    <row r="7" spans="1:8" ht="11.25" customHeight="1">
      <c r="A7" s="328"/>
      <c r="B7" s="315"/>
      <c r="C7" s="306"/>
      <c r="D7" s="307"/>
      <c r="E7" s="304"/>
      <c r="F7" s="131"/>
      <c r="G7" s="305"/>
      <c r="H7" s="295"/>
    </row>
    <row r="8" spans="1:8" ht="11.25" customHeight="1">
      <c r="A8" s="328">
        <v>2</v>
      </c>
      <c r="B8" s="315">
        <f>'пр.хода'!M40</f>
        <v>36</v>
      </c>
      <c r="C8" s="306" t="str">
        <f>VLOOKUP(B8,'пр.взв.'!B$6:H$133,2,FALSE)</f>
        <v>ДУРЫМАНОВ Фёдор Александрович</v>
      </c>
      <c r="D8" s="307" t="str">
        <f>VLOOKUP(B8,'пр.взв.'!B$6:H$133,3,FALSE)</f>
        <v>19.03.93, МС</v>
      </c>
      <c r="E8" s="304" t="str">
        <f>VLOOKUP(B8,'пр.взв.'!B$6:H$133,4,FALSE)</f>
        <v>С-П</v>
      </c>
      <c r="F8" s="131" t="str">
        <f>VLOOKUP(B8,'пр.взв.'!B$6:H$141,5,FALSE)</f>
        <v>С-Петербург, ПР</v>
      </c>
      <c r="G8" s="305">
        <f>VLOOKUP(B8,'пр.взв.'!B$6:H$138,6,FALSE)</f>
        <v>0</v>
      </c>
      <c r="H8" s="295" t="str">
        <f>VLOOKUP(B8,'пр.взв.'!B$6:H$150,7,FALSE)</f>
        <v>ДжалиловС.А., Горохов А.В.</v>
      </c>
    </row>
    <row r="9" spans="1:8" ht="11.25" customHeight="1">
      <c r="A9" s="328"/>
      <c r="B9" s="315"/>
      <c r="C9" s="306"/>
      <c r="D9" s="307"/>
      <c r="E9" s="304"/>
      <c r="F9" s="131"/>
      <c r="G9" s="305"/>
      <c r="H9" s="295"/>
    </row>
    <row r="10" spans="1:8" ht="11.25" customHeight="1">
      <c r="A10" s="328">
        <v>3</v>
      </c>
      <c r="B10" s="315">
        <f>'пр.хода'!R18</f>
        <v>30</v>
      </c>
      <c r="C10" s="306" t="str">
        <f>VLOOKUP(B10,'пр.взв.'!B$6:H$133,2,FALSE)</f>
        <v>МУРАДОВ  Рашад Махир оглы</v>
      </c>
      <c r="D10" s="307" t="str">
        <f>VLOOKUP(B10,'пр.взв.'!B$6:H$133,3,FALSE)</f>
        <v>29.10.89, МСМК</v>
      </c>
      <c r="E10" s="304" t="str">
        <f>VLOOKUP(B10,'пр.взв.'!B$6:H$133,4,FALSE)</f>
        <v>СЗФО</v>
      </c>
      <c r="F10" s="131" t="str">
        <f>VLOOKUP(B10,'пр.взв.'!B$6:H$141,5,FALSE)</f>
        <v>Р.Карелия, Петрозаводск, ПР.</v>
      </c>
      <c r="G10" s="305">
        <f>VLOOKUP(B10,'пр.взв.'!B$6:H$138,6,FALSE)</f>
        <v>0</v>
      </c>
      <c r="H10" s="295" t="str">
        <f>VLOOKUP(B10,'пр.взв.'!B$6:H$150,7,FALSE)</f>
        <v>Шегельман И.Р.</v>
      </c>
    </row>
    <row r="11" spans="1:8" ht="11.25" customHeight="1">
      <c r="A11" s="328"/>
      <c r="B11" s="315"/>
      <c r="C11" s="306"/>
      <c r="D11" s="307"/>
      <c r="E11" s="304"/>
      <c r="F11" s="131"/>
      <c r="G11" s="305"/>
      <c r="H11" s="295"/>
    </row>
    <row r="12" spans="1:8" ht="11.25" customHeight="1">
      <c r="A12" s="328">
        <v>3</v>
      </c>
      <c r="B12" s="315">
        <f>'пр.хода'!R67</f>
        <v>29</v>
      </c>
      <c r="C12" s="306" t="str">
        <f>VLOOKUP(B12,'пр.взв.'!B$6:H$133,2,FALSE)</f>
        <v>ХАСБУЛАЕВ Магомедрасул Магомедалиевич</v>
      </c>
      <c r="D12" s="307" t="str">
        <f>VLOOKUP(B12,'пр.взв.'!B$6:H$133,3,FALSE)</f>
        <v>23.10.86, МСМК</v>
      </c>
      <c r="E12" s="304" t="str">
        <f>VLOOKUP(B12,'пр.взв.'!B$6:H$133,4,FALSE)</f>
        <v>ПФО</v>
      </c>
      <c r="F12" s="131" t="str">
        <f>VLOOKUP(B12,'пр.взв.'!B$6:H$141,5,FALSE)</f>
        <v>Нижегородская, Кстово,Д</v>
      </c>
      <c r="G12" s="305">
        <f>VLOOKUP(B12,'пр.взв.'!B$6:H$138,6,FALSE)</f>
        <v>0</v>
      </c>
      <c r="H12" s="295" t="str">
        <f>VLOOKUP(B12,'пр.взв.'!B$6:H$150,7,FALSE)</f>
        <v>Нурмагомедов А.Н., Аверьянов  А.М.</v>
      </c>
    </row>
    <row r="13" spans="1:8" ht="11.25" customHeight="1">
      <c r="A13" s="328"/>
      <c r="B13" s="315"/>
      <c r="C13" s="306"/>
      <c r="D13" s="307"/>
      <c r="E13" s="304"/>
      <c r="F13" s="131"/>
      <c r="G13" s="305"/>
      <c r="H13" s="295"/>
    </row>
    <row r="14" spans="1:8" ht="11.25" customHeight="1">
      <c r="A14" s="327">
        <v>5</v>
      </c>
      <c r="B14" s="315">
        <f>'пр.хода'!AM28</f>
        <v>13</v>
      </c>
      <c r="C14" s="306" t="str">
        <f>VLOOKUP(B14,'пр.взв.'!B$6:H$133,2,FALSE)</f>
        <v>ВОЕВОДИН Даниил Юрьевич</v>
      </c>
      <c r="D14" s="307" t="str">
        <f>VLOOKUP(B14,'пр.взв.'!B$6:H$133,3,FALSE)</f>
        <v>14.06.88, МС</v>
      </c>
      <c r="E14" s="304" t="str">
        <f>VLOOKUP(B14,'пр.взв.'!B$6:H$133,4,FALSE)</f>
        <v>ЦФО</v>
      </c>
      <c r="F14" s="131" t="str">
        <f>VLOOKUP(B14,'пр.взв.'!B$6:H$141,5,FALSE)</f>
        <v>Костромская, Кострома, Д.</v>
      </c>
      <c r="G14" s="305">
        <f>VLOOKUP(B14,'пр.взв.'!B$6:H$138,6,FALSE)</f>
        <v>0</v>
      </c>
      <c r="H14" s="295" t="str">
        <f>VLOOKUP(B14,'пр.взв.'!B$6:H$150,7,FALSE)</f>
        <v>Кушнерик Г.Г.</v>
      </c>
    </row>
    <row r="15" spans="1:8" ht="11.25" customHeight="1">
      <c r="A15" s="327"/>
      <c r="B15" s="315"/>
      <c r="C15" s="306"/>
      <c r="D15" s="307"/>
      <c r="E15" s="304"/>
      <c r="F15" s="131"/>
      <c r="G15" s="305"/>
      <c r="H15" s="295"/>
    </row>
    <row r="16" spans="1:8" ht="11.25" customHeight="1">
      <c r="A16" s="327">
        <v>5</v>
      </c>
      <c r="B16" s="315">
        <f>'пр.хода'!AM29</f>
        <v>20</v>
      </c>
      <c r="C16" s="306" t="str">
        <f>VLOOKUP(B16,'пр.взв.'!B$6:H$133,2,FALSE)</f>
        <v>КОВТУН Николай Николаевич</v>
      </c>
      <c r="D16" s="307" t="str">
        <f>VLOOKUP(B16,'пр.взв.'!B$6:H$133,3,FALSE)</f>
        <v>06.10.93, КМС</v>
      </c>
      <c r="E16" s="304" t="str">
        <f>VLOOKUP(B16,'пр.взв.'!B$6:H$133,4,FALSE)</f>
        <v>ДВФО</v>
      </c>
      <c r="F16" s="131" t="str">
        <f>VLOOKUP(B16,'пр.взв.'!B$6:H$141,5,FALSE)</f>
        <v>Приморский, Артём</v>
      </c>
      <c r="G16" s="305">
        <f>VLOOKUP(B16,'пр.взв.'!B$6:H$138,6,FALSE)</f>
        <v>0</v>
      </c>
      <c r="H16" s="295" t="str">
        <f>VLOOKUP(B16,'пр.взв.'!B$6:H$150,7,FALSE)</f>
        <v>Зубков В.Г., Писаренко А.А.</v>
      </c>
    </row>
    <row r="17" spans="1:8" ht="11.25" customHeight="1">
      <c r="A17" s="327"/>
      <c r="B17" s="315"/>
      <c r="C17" s="306"/>
      <c r="D17" s="307"/>
      <c r="E17" s="304"/>
      <c r="F17" s="131"/>
      <c r="G17" s="305"/>
      <c r="H17" s="295"/>
    </row>
    <row r="18" spans="1:8" ht="11.25" customHeight="1">
      <c r="A18" s="313" t="s">
        <v>18</v>
      </c>
      <c r="B18" s="315">
        <f>'пр.хода'!AM25</f>
        <v>23</v>
      </c>
      <c r="C18" s="306" t="str">
        <f>VLOOKUP(B18,'пр.взв.'!B$6:H$133,2,FALSE)</f>
        <v>ЧЕРНЫХ Александр Сергеевич</v>
      </c>
      <c r="D18" s="307" t="str">
        <f>VLOOKUP(B18,'пр.взв.'!B$6:H$133,3,FALSE)</f>
        <v>07.11.85, МС</v>
      </c>
      <c r="E18" s="304" t="str">
        <f>VLOOKUP(B18,'пр.взв.'!B$6:H$133,4,FALSE)</f>
        <v>ПФО</v>
      </c>
      <c r="F18" s="131" t="str">
        <f>VLOOKUP(B18,'пр.взв.'!B$6:H$141,5,FALSE)</f>
        <v>Пермский, Березники, МО</v>
      </c>
      <c r="G18" s="305">
        <f>VLOOKUP(B18,'пр.взв.'!B$6:H$138,6,FALSE)</f>
        <v>0</v>
      </c>
      <c r="H18" s="295" t="str">
        <f>VLOOKUP(B18,'пр.взв.'!B$6:H$150,7,FALSE)</f>
        <v>Юрченко Е.А.</v>
      </c>
    </row>
    <row r="19" spans="1:8" ht="11.25" customHeight="1">
      <c r="A19" s="313"/>
      <c r="B19" s="315"/>
      <c r="C19" s="306"/>
      <c r="D19" s="307"/>
      <c r="E19" s="304"/>
      <c r="F19" s="131"/>
      <c r="G19" s="305"/>
      <c r="H19" s="295"/>
    </row>
    <row r="20" spans="1:8" ht="11.25" customHeight="1">
      <c r="A20" s="313" t="s">
        <v>18</v>
      </c>
      <c r="B20" s="315">
        <f>'пр.хода'!AM26</f>
        <v>6</v>
      </c>
      <c r="C20" s="306" t="str">
        <f>VLOOKUP(B20,'пр.взв.'!B$6:H$133,2,FALSE)</f>
        <v>АБДУЛАЗИЗОВ Камиль Магомедович</v>
      </c>
      <c r="D20" s="307" t="str">
        <f>VLOOKUP(B20,'пр.взв.'!B$6:H$133,3,FALSE)</f>
        <v>13.04.94, МС</v>
      </c>
      <c r="E20" s="304" t="str">
        <f>VLOOKUP(B20,'пр.взв.'!B$6:H$133,4,FALSE)</f>
        <v>МОС</v>
      </c>
      <c r="F20" s="131" t="str">
        <f>VLOOKUP(B20,'пр.взв.'!B$6:H$141,5,FALSE)</f>
        <v>Москва, ПР.</v>
      </c>
      <c r="G20" s="305">
        <f>VLOOKUP(B20,'пр.взв.'!B$6:H$138,6,FALSE)</f>
        <v>0</v>
      </c>
      <c r="H20" s="295" t="str">
        <f>VLOOKUP(B20,'пр.взв.'!B$6:H$150,7,FALSE)</f>
        <v>Елесин Н.А.,Абдулазизов М.М.</v>
      </c>
    </row>
    <row r="21" spans="1:8" ht="11.25" customHeight="1">
      <c r="A21" s="313"/>
      <c r="B21" s="315"/>
      <c r="C21" s="306"/>
      <c r="D21" s="307"/>
      <c r="E21" s="304"/>
      <c r="F21" s="131"/>
      <c r="G21" s="305"/>
      <c r="H21" s="295"/>
    </row>
    <row r="22" spans="1:8" ht="11.25" customHeight="1">
      <c r="A22" s="313" t="s">
        <v>23</v>
      </c>
      <c r="B22" s="315">
        <f>'пр.хода'!AM20</f>
        <v>9</v>
      </c>
      <c r="C22" s="306" t="str">
        <f>VLOOKUP(B22,'пр.взв.'!B$6:H$133,2,FALSE)</f>
        <v>ЦЫДЕНОВ Зандан Доржиевич</v>
      </c>
      <c r="D22" s="307" t="str">
        <f>VLOOKUP(B22,'пр.взв.'!B$6:H$133,3,FALSE)</f>
        <v>16.07.91, КМС</v>
      </c>
      <c r="E22" s="304" t="str">
        <f>VLOOKUP(B22,'пр.взв.'!B$6:H$133,4,FALSE)</f>
        <v>СФО</v>
      </c>
      <c r="F22" s="131" t="str">
        <f>VLOOKUP(B22,'пр.взв.'!B$6:H$141,5,FALSE)</f>
        <v>Р.Бурятия, У-Уде, МО</v>
      </c>
      <c r="G22" s="305">
        <f>VLOOKUP(B22,'пр.взв.'!B$6:H$138,6,FALSE)</f>
        <v>0</v>
      </c>
      <c r="H22" s="295" t="str">
        <f>VLOOKUP(B22,'пр.взв.'!B$6:H$150,7,FALSE)</f>
        <v>Цыдыпов БВ Эрдынеев ББ</v>
      </c>
    </row>
    <row r="23" spans="1:8" ht="11.25" customHeight="1">
      <c r="A23" s="313"/>
      <c r="B23" s="315"/>
      <c r="C23" s="306"/>
      <c r="D23" s="307"/>
      <c r="E23" s="304"/>
      <c r="F23" s="131"/>
      <c r="G23" s="305"/>
      <c r="H23" s="295"/>
    </row>
    <row r="24" spans="1:8" ht="11.25" customHeight="1">
      <c r="A24" s="326" t="str">
        <f>$A$22</f>
        <v>9-12</v>
      </c>
      <c r="B24" s="315">
        <f>'пр.хода'!AM21</f>
        <v>10</v>
      </c>
      <c r="C24" s="306" t="str">
        <f>VLOOKUP(B24,'пр.взв.'!B$6:H$133,2,FALSE)</f>
        <v>БУДАКОВ Наил Намиг Оглы </v>
      </c>
      <c r="D24" s="307" t="str">
        <f>VLOOKUP(B24,'пр.взв.'!B$6:H$133,3,FALSE)</f>
        <v>01.05.93, КМС</v>
      </c>
      <c r="E24" s="304" t="str">
        <f>VLOOKUP(B24,'пр.взв.'!B$6:H$133,4,FALSE)</f>
        <v>ПФО</v>
      </c>
      <c r="F24" s="131" t="str">
        <f>VLOOKUP(B24,'пр.взв.'!B$6:H$141,5,FALSE)</f>
        <v>Самарская, Самара</v>
      </c>
      <c r="G24" s="305">
        <f>VLOOKUP(B24,'пр.взв.'!B$6:H$138,6,FALSE)</f>
        <v>0</v>
      </c>
      <c r="H24" s="295" t="str">
        <f>VLOOKUP(B24,'пр.взв.'!B$6:H$150,7,FALSE)</f>
        <v>Коновалов А.П., Аржаткин В.В.</v>
      </c>
    </row>
    <row r="25" spans="1:8" ht="11.25" customHeight="1">
      <c r="A25" s="320"/>
      <c r="B25" s="315"/>
      <c r="C25" s="306"/>
      <c r="D25" s="307"/>
      <c r="E25" s="304"/>
      <c r="F25" s="131"/>
      <c r="G25" s="305"/>
      <c r="H25" s="295"/>
    </row>
    <row r="26" spans="1:8" ht="11.25" customHeight="1">
      <c r="A26" s="326" t="str">
        <f>$A$22</f>
        <v>9-12</v>
      </c>
      <c r="B26" s="315">
        <f>'пр.хода'!AM22</f>
        <v>3</v>
      </c>
      <c r="C26" s="306" t="str">
        <f>VLOOKUP(B26,'пр.взв.'!B$6:H$133,2,FALSE)</f>
        <v>БЕЛОНОШКО Егор Викторович</v>
      </c>
      <c r="D26" s="307" t="str">
        <f>VLOOKUP(B26,'пр.взв.'!B$6:H$133,3,FALSE)</f>
        <v>26.04.95, КМС</v>
      </c>
      <c r="E26" s="304" t="str">
        <f>VLOOKUP(B26,'пр.взв.'!B$6:H$133,4,FALSE)</f>
        <v>С-П</v>
      </c>
      <c r="F26" s="131" t="str">
        <f>VLOOKUP(B26,'пр.взв.'!B$6:H$141,5,FALSE)</f>
        <v>С-Петербург, МО</v>
      </c>
      <c r="G26" s="305">
        <f>VLOOKUP(B26,'пр.взв.'!B$6:H$138,6,FALSE)</f>
        <v>0</v>
      </c>
      <c r="H26" s="295" t="str">
        <f>VLOOKUP(B26,'пр.взв.'!B$6:H$150,7,FALSE)</f>
        <v>Давиденко И.А.</v>
      </c>
    </row>
    <row r="27" spans="1:8" ht="11.25" customHeight="1">
      <c r="A27" s="320"/>
      <c r="B27" s="315"/>
      <c r="C27" s="306"/>
      <c r="D27" s="307"/>
      <c r="E27" s="304"/>
      <c r="F27" s="131"/>
      <c r="G27" s="305"/>
      <c r="H27" s="295"/>
    </row>
    <row r="28" spans="1:8" ht="11.25" customHeight="1">
      <c r="A28" s="326" t="str">
        <f>$A$22</f>
        <v>9-12</v>
      </c>
      <c r="B28" s="315">
        <f>'пр.хода'!AM23</f>
        <v>32</v>
      </c>
      <c r="C28" s="306" t="str">
        <f>VLOOKUP(B28,'пр.взв.'!B$6:H$133,2,FALSE)</f>
        <v>ШАГИН Вадим Сергеевич</v>
      </c>
      <c r="D28" s="307" t="str">
        <f>VLOOKUP(B28,'пр.взв.'!B$6:H$133,3,FALSE)</f>
        <v>17.08.94, МС</v>
      </c>
      <c r="E28" s="304" t="str">
        <f>VLOOKUP(B28,'пр.взв.'!B$6:H$133,4,FALSE)</f>
        <v>ПФО</v>
      </c>
      <c r="F28" s="131" t="str">
        <f>VLOOKUP(B28,'пр.взв.'!B$6:H$141,5,FALSE)</f>
        <v>Нижегородская, Кстово, Д</v>
      </c>
      <c r="G28" s="305">
        <f>VLOOKUP(B28,'пр.взв.'!B$6:H$138,6,FALSE)</f>
        <v>0</v>
      </c>
      <c r="H28" s="295" t="str">
        <f>VLOOKUP(B28,'пр.взв.'!B$6:H$150,7,FALSE)</f>
        <v>Чугреев А.В., Разин С.А.</v>
      </c>
    </row>
    <row r="29" spans="1:8" ht="11.25" customHeight="1">
      <c r="A29" s="320"/>
      <c r="B29" s="315"/>
      <c r="C29" s="306"/>
      <c r="D29" s="307"/>
      <c r="E29" s="304"/>
      <c r="F29" s="131"/>
      <c r="G29" s="305"/>
      <c r="H29" s="295"/>
    </row>
    <row r="30" spans="1:8" ht="11.25" customHeight="1">
      <c r="A30" s="313" t="s">
        <v>24</v>
      </c>
      <c r="B30" s="315">
        <f>'пр.хода'!AM15</f>
        <v>21</v>
      </c>
      <c r="C30" s="306" t="str">
        <f>VLOOKUP(B30,'пр.взв.'!B$6:H$133,2,FALSE)</f>
        <v>ХАЙБУЛАЕВ Мовлид Нурединович</v>
      </c>
      <c r="D30" s="307" t="str">
        <f>VLOOKUP(B30,'пр.взв.'!B$6:H$133,3,FALSE)</f>
        <v>16.10.90, МС</v>
      </c>
      <c r="E30" s="304" t="str">
        <f>VLOOKUP(B30,'пр.взв.'!B$6:H$133,4,FALSE)</f>
        <v>МОС</v>
      </c>
      <c r="F30" s="131" t="str">
        <f>VLOOKUP(B30,'пр.взв.'!B$6:H$141,5,FALSE)</f>
        <v>Москва, ПР.</v>
      </c>
      <c r="G30" s="305">
        <f>VLOOKUP(B30,'пр.взв.'!B$6:H$138,6,FALSE)</f>
        <v>0</v>
      </c>
      <c r="H30" s="295" t="str">
        <f>VLOOKUP(B30,'пр.взв.'!B$6:H$150,7,FALSE)</f>
        <v>Елесин Н.А., Гаджиев К.А.</v>
      </c>
    </row>
    <row r="31" spans="1:8" ht="11.25" customHeight="1">
      <c r="A31" s="313"/>
      <c r="B31" s="315"/>
      <c r="C31" s="306"/>
      <c r="D31" s="307"/>
      <c r="E31" s="304"/>
      <c r="F31" s="131"/>
      <c r="G31" s="305"/>
      <c r="H31" s="295"/>
    </row>
    <row r="32" spans="1:8" ht="11.25" customHeight="1">
      <c r="A32" s="313" t="s">
        <v>24</v>
      </c>
      <c r="B32" s="315">
        <f>'пр.хода'!AM16</f>
        <v>14</v>
      </c>
      <c r="C32" s="306" t="str">
        <f>VLOOKUP(B32,'пр.взв.'!B$6:H$133,2,FALSE)</f>
        <v>САИДРАХМОНОВ Мустафо Махмадрасулович</v>
      </c>
      <c r="D32" s="307" t="str">
        <f>VLOOKUP(B32,'пр.взв.'!B$6:H$133,3,FALSE)</f>
        <v>01.01.90, МС</v>
      </c>
      <c r="E32" s="304" t="str">
        <f>VLOOKUP(B32,'пр.взв.'!B$6:H$133,4,FALSE)</f>
        <v>СКФО</v>
      </c>
      <c r="F32" s="131" t="str">
        <f>VLOOKUP(B32,'пр.взв.'!B$6:H$141,5,FALSE)</f>
        <v>Ставропольский, Ставрополь, Д</v>
      </c>
      <c r="G32" s="305" t="str">
        <f>VLOOKUP(B32,'пр.взв.'!B$6:H$138,6,FALSE)</f>
        <v>001607 001</v>
      </c>
      <c r="H32" s="295" t="str">
        <f>VLOOKUP(B32,'пр.взв.'!B$6:H$150,7,FALSE)</f>
        <v>Хапай А.Ю.</v>
      </c>
    </row>
    <row r="33" spans="1:8" ht="11.25" customHeight="1">
      <c r="A33" s="313"/>
      <c r="B33" s="315"/>
      <c r="C33" s="306"/>
      <c r="D33" s="307"/>
      <c r="E33" s="304"/>
      <c r="F33" s="131"/>
      <c r="G33" s="305"/>
      <c r="H33" s="295"/>
    </row>
    <row r="34" spans="1:8" ht="11.25" customHeight="1">
      <c r="A34" s="313" t="s">
        <v>24</v>
      </c>
      <c r="B34" s="315">
        <f>'пр.хода'!AM17</f>
        <v>15</v>
      </c>
      <c r="C34" s="306" t="str">
        <f>VLOOKUP(B34,'пр.взв.'!B$6:H$133,2,FALSE)</f>
        <v>ГАМИДУЛЛАЕВ Роман Играмеддинович</v>
      </c>
      <c r="D34" s="307" t="str">
        <f>VLOOKUP(B34,'пр.взв.'!B$6:H$133,3,FALSE)</f>
        <v>03.12.90, КМС</v>
      </c>
      <c r="E34" s="304" t="str">
        <f>VLOOKUP(B34,'пр.взв.'!B$6:H$133,4,FALSE)</f>
        <v>СЗФО</v>
      </c>
      <c r="F34" s="131" t="str">
        <f>VLOOKUP(B34,'пр.взв.'!B$6:H$141,5,FALSE)</f>
        <v>Ленинградская, Гатчина, ПР</v>
      </c>
      <c r="G34" s="305">
        <f>VLOOKUP(B34,'пр.взв.'!B$6:H$138,6,FALSE)</f>
        <v>0</v>
      </c>
      <c r="H34" s="295" t="str">
        <f>VLOOKUP(B34,'пр.взв.'!B$6:H$150,7,FALSE)</f>
        <v>Гамидуллаев Р.И.</v>
      </c>
    </row>
    <row r="35" spans="1:8" ht="11.25" customHeight="1">
      <c r="A35" s="313"/>
      <c r="B35" s="315"/>
      <c r="C35" s="306"/>
      <c r="D35" s="307"/>
      <c r="E35" s="304"/>
      <c r="F35" s="131"/>
      <c r="G35" s="305"/>
      <c r="H35" s="295"/>
    </row>
    <row r="36" spans="1:8" ht="11.25" customHeight="1">
      <c r="A36" s="313" t="s">
        <v>24</v>
      </c>
      <c r="B36" s="315">
        <f>'пр.хода'!AM18</f>
        <v>28</v>
      </c>
      <c r="C36" s="306" t="str">
        <f>VLOOKUP(B36,'пр.взв.'!B$6:H$133,2,FALSE)</f>
        <v>ОМАРОВ Ильяс Омарович</v>
      </c>
      <c r="D36" s="307" t="str">
        <f>VLOOKUP(B36,'пр.взв.'!B$6:H$133,3,FALSE)</f>
        <v>21.05.88, МС</v>
      </c>
      <c r="E36" s="304" t="str">
        <f>VLOOKUP(B36,'пр.взв.'!B$6:H$133,4,FALSE)</f>
        <v>СЗФО</v>
      </c>
      <c r="F36" s="131" t="str">
        <f>VLOOKUP(B36,'пр.взв.'!B$6:H$141,5,FALSE)</f>
        <v>Калининградская, МО</v>
      </c>
      <c r="G36" s="305">
        <f>VLOOKUP(B36,'пр.взв.'!B$6:H$138,6,FALSE)</f>
        <v>0</v>
      </c>
      <c r="H36" s="295" t="str">
        <f>VLOOKUP(B36,'пр.взв.'!B$6:H$150,7,FALSE)</f>
        <v>Ярмолюк В.С., Ярмолюк Н.С.</v>
      </c>
    </row>
    <row r="37" spans="1:8" ht="11.25" customHeight="1">
      <c r="A37" s="313"/>
      <c r="B37" s="315"/>
      <c r="C37" s="306"/>
      <c r="D37" s="307"/>
      <c r="E37" s="304"/>
      <c r="F37" s="131"/>
      <c r="G37" s="305"/>
      <c r="H37" s="295"/>
    </row>
    <row r="38" spans="1:8" ht="11.25" customHeight="1" hidden="1">
      <c r="A38" s="313" t="s">
        <v>27</v>
      </c>
      <c r="B38" s="315">
        <f>'пр.хода'!AM10</f>
        <v>61</v>
      </c>
      <c r="C38" s="306" t="e">
        <f>VLOOKUP(B38,'пр.взв.'!B$6:H$133,2,FALSE)</f>
        <v>#N/A</v>
      </c>
      <c r="D38" s="307" t="e">
        <f>VLOOKUP(B38,'пр.взв.'!B$6:H$133,3,FALSE)</f>
        <v>#N/A</v>
      </c>
      <c r="E38" s="304" t="e">
        <f>VLOOKUP(B38,'пр.взв.'!B$6:H$133,4,FALSE)</f>
        <v>#N/A</v>
      </c>
      <c r="F38" s="131" t="e">
        <f>VLOOKUP(B38,'пр.взв.'!B$6:H$141,5,FALSE)</f>
        <v>#N/A</v>
      </c>
      <c r="G38" s="305" t="e">
        <f>VLOOKUP(B38,'пр.взв.'!B$6:H$138,6,FALSE)</f>
        <v>#N/A</v>
      </c>
      <c r="H38" s="295" t="e">
        <f>VLOOKUP(B38,'пр.взв.'!B$6:H$150,7,FALSE)</f>
        <v>#N/A</v>
      </c>
    </row>
    <row r="39" spans="1:8" ht="11.25" customHeight="1" hidden="1">
      <c r="A39" s="313"/>
      <c r="B39" s="315"/>
      <c r="C39" s="306"/>
      <c r="D39" s="307"/>
      <c r="E39" s="304"/>
      <c r="F39" s="131"/>
      <c r="G39" s="305"/>
      <c r="H39" s="295"/>
    </row>
    <row r="40" spans="1:8" ht="11.25" customHeight="1" hidden="1">
      <c r="A40" s="313" t="s">
        <v>27</v>
      </c>
      <c r="B40" s="315">
        <f>'пр.хода'!AM11</f>
        <v>62</v>
      </c>
      <c r="C40" s="306" t="e">
        <f>VLOOKUP(B40,'пр.взв.'!B$6:H$133,2,FALSE)</f>
        <v>#N/A</v>
      </c>
      <c r="D40" s="307" t="e">
        <f>VLOOKUP(B40,'пр.взв.'!B$6:H$133,3,FALSE)</f>
        <v>#N/A</v>
      </c>
      <c r="E40" s="304" t="e">
        <f>VLOOKUP(B40,'пр.взв.'!B$6:H$133,4,FALSE)</f>
        <v>#N/A</v>
      </c>
      <c r="F40" s="131" t="e">
        <f>VLOOKUP(B40,'пр.взв.'!B$6:H$141,5,FALSE)</f>
        <v>#N/A</v>
      </c>
      <c r="G40" s="305" t="e">
        <f>VLOOKUP(B40,'пр.взв.'!B$6:H$138,6,FALSE)</f>
        <v>#N/A</v>
      </c>
      <c r="H40" s="295" t="e">
        <f>VLOOKUP(B40,'пр.взв.'!B$6:H$150,7,FALSE)</f>
        <v>#N/A</v>
      </c>
    </row>
    <row r="41" spans="1:8" ht="11.25" customHeight="1" hidden="1">
      <c r="A41" s="313"/>
      <c r="B41" s="315"/>
      <c r="C41" s="306"/>
      <c r="D41" s="307"/>
      <c r="E41" s="304"/>
      <c r="F41" s="131"/>
      <c r="G41" s="305"/>
      <c r="H41" s="295"/>
    </row>
    <row r="42" spans="1:8" ht="11.25" customHeight="1" hidden="1">
      <c r="A42" s="313" t="s">
        <v>27</v>
      </c>
      <c r="B42" s="315">
        <f>'пр.хода'!AM12</f>
        <v>63</v>
      </c>
      <c r="C42" s="306" t="e">
        <f>VLOOKUP(B42,'пр.взв.'!B$6:H$133,2,FALSE)</f>
        <v>#N/A</v>
      </c>
      <c r="D42" s="307" t="e">
        <f>VLOOKUP(B42,'пр.взв.'!B$6:H$133,3,FALSE)</f>
        <v>#N/A</v>
      </c>
      <c r="E42" s="304" t="e">
        <f>VLOOKUP(B42,'пр.взв.'!B$6:H$133,4,FALSE)</f>
        <v>#N/A</v>
      </c>
      <c r="F42" s="131" t="e">
        <f>VLOOKUP(B42,'пр.взв.'!B$6:H$141,5,FALSE)</f>
        <v>#N/A</v>
      </c>
      <c r="G42" s="305" t="e">
        <f>VLOOKUP(B42,'пр.взв.'!B$6:H$138,6,FALSE)</f>
        <v>#N/A</v>
      </c>
      <c r="H42" s="295" t="e">
        <f>VLOOKUP(B42,'пр.взв.'!B$6:H$150,7,FALSE)</f>
        <v>#N/A</v>
      </c>
    </row>
    <row r="43" spans="1:8" ht="11.25" customHeight="1" hidden="1">
      <c r="A43" s="313"/>
      <c r="B43" s="315"/>
      <c r="C43" s="306"/>
      <c r="D43" s="307"/>
      <c r="E43" s="304"/>
      <c r="F43" s="131"/>
      <c r="G43" s="305"/>
      <c r="H43" s="295"/>
    </row>
    <row r="44" spans="1:8" ht="11.25" customHeight="1">
      <c r="A44" s="313" t="s">
        <v>187</v>
      </c>
      <c r="B44" s="315">
        <f>'пр.хода'!AM13</f>
        <v>4</v>
      </c>
      <c r="C44" s="306" t="str">
        <f>VLOOKUP(B44,'пр.взв.'!B$6:H$133,2,FALSE)</f>
        <v>РАДНАЕВ Артём Антонович</v>
      </c>
      <c r="D44" s="307" t="str">
        <f>VLOOKUP(B44,'пр.взв.'!B$6:H$133,3,FALSE)</f>
        <v>01.01.86, КМС</v>
      </c>
      <c r="E44" s="304" t="str">
        <f>VLOOKUP(B44,'пр.взв.'!B$6:H$133,4,FALSE)</f>
        <v>СФО</v>
      </c>
      <c r="F44" s="131" t="str">
        <f>VLOOKUP(B44,'пр.взв.'!B$6:H$141,5,FALSE)</f>
        <v>Р.Бурятия, Улан-Удэ, МО</v>
      </c>
      <c r="G44" s="305">
        <f>VLOOKUP(B44,'пр.взв.'!B$6:H$138,6,FALSE)</f>
        <v>0</v>
      </c>
      <c r="H44" s="295" t="str">
        <f>VLOOKUP(B44,'пр.взв.'!B$6:H$150,7,FALSE)</f>
        <v>Цыдыпов Б.В., Жигжитов Б.С.</v>
      </c>
    </row>
    <row r="45" spans="1:8" ht="11.25" customHeight="1">
      <c r="A45" s="313"/>
      <c r="B45" s="315"/>
      <c r="C45" s="306"/>
      <c r="D45" s="307"/>
      <c r="E45" s="304"/>
      <c r="F45" s="131"/>
      <c r="G45" s="305"/>
      <c r="H45" s="295"/>
    </row>
    <row r="46" spans="1:8" ht="11.25" customHeight="1">
      <c r="A46" s="313" t="s">
        <v>188</v>
      </c>
      <c r="B46" s="315">
        <f>'пр.хода'!AL11</f>
        <v>17</v>
      </c>
      <c r="C46" s="306" t="str">
        <f>VLOOKUP(B46,'пр.взв.'!B$6:H$133,2,FALSE)</f>
        <v>ТАЙГИБОВ Курбан Магомедрасулович</v>
      </c>
      <c r="D46" s="307" t="str">
        <f>VLOOKUP(B46,'пр.взв.'!B$6:H$133,3,FALSE)</f>
        <v>12.07.95, МС</v>
      </c>
      <c r="E46" s="304" t="str">
        <f>VLOOKUP(B46,'пр.взв.'!B$6:H$133,4,FALSE)</f>
        <v>С-П</v>
      </c>
      <c r="F46" s="131" t="str">
        <f>VLOOKUP(B46,'пр.взв.'!B$6:H$141,5,FALSE)</f>
        <v>Санкт-Петербург, ПР</v>
      </c>
      <c r="G46" s="305">
        <f>VLOOKUP(B46,'пр.взв.'!B$6:H$138,6,FALSE)</f>
        <v>0</v>
      </c>
      <c r="H46" s="295" t="str">
        <f>VLOOKUP(B46,'пр.взв.'!B$6:H$150,7,FALSE)</f>
        <v>Коршунов А.И., Магомедов А.М. 
Магомедов А.М
</v>
      </c>
    </row>
    <row r="47" spans="1:8" ht="11.25" customHeight="1">
      <c r="A47" s="313"/>
      <c r="B47" s="315"/>
      <c r="C47" s="306"/>
      <c r="D47" s="307"/>
      <c r="E47" s="304"/>
      <c r="F47" s="131"/>
      <c r="G47" s="305"/>
      <c r="H47" s="295"/>
    </row>
    <row r="48" spans="1:8" ht="11.25" customHeight="1">
      <c r="A48" s="313" t="s">
        <v>188</v>
      </c>
      <c r="B48" s="315">
        <f>'пр.хода'!AL29</f>
        <v>18</v>
      </c>
      <c r="C48" s="306" t="str">
        <f>VLOOKUP(B48,'пр.взв.'!B$6:H$133,2,FALSE)</f>
        <v>ЕРЕМЕЕВ Игорь Александрович</v>
      </c>
      <c r="D48" s="307" t="str">
        <f>VLOOKUP(B48,'пр.взв.'!B$6:H$133,3,FALSE)</f>
        <v>07.02.95, МС</v>
      </c>
      <c r="E48" s="304" t="str">
        <f>VLOOKUP(B48,'пр.взв.'!B$6:H$133,4,FALSE)</f>
        <v>ЦФО</v>
      </c>
      <c r="F48" s="131" t="str">
        <f>VLOOKUP(B48,'пр.взв.'!B$6:H$141,5,FALSE)</f>
        <v>Московская, МО</v>
      </c>
      <c r="G48" s="305">
        <f>VLOOKUP(B48,'пр.взв.'!B$6:H$138,6,FALSE)</f>
        <v>0</v>
      </c>
      <c r="H48" s="295" t="str">
        <f>VLOOKUP(B48,'пр.взв.'!B$6:H$150,7,FALSE)</f>
        <v>Бондаренко А.П.</v>
      </c>
    </row>
    <row r="49" spans="1:8" ht="11.25" customHeight="1">
      <c r="A49" s="313"/>
      <c r="B49" s="315"/>
      <c r="C49" s="306"/>
      <c r="D49" s="307"/>
      <c r="E49" s="304"/>
      <c r="F49" s="131"/>
      <c r="G49" s="305"/>
      <c r="H49" s="295"/>
    </row>
    <row r="50" spans="1:8" ht="11.25" customHeight="1">
      <c r="A50" s="313" t="s">
        <v>188</v>
      </c>
      <c r="B50" s="315">
        <f>'пр.хода'!AL20</f>
        <v>27</v>
      </c>
      <c r="C50" s="306" t="str">
        <f>VLOOKUP(B50,'пр.взв.'!B$6:H$133,2,FALSE)</f>
        <v>ФАДИН Дмитрий Олегович</v>
      </c>
      <c r="D50" s="307" t="str">
        <f>VLOOKUP(B50,'пр.взв.'!B$6:H$133,3,FALSE)</f>
        <v>18.08.91, МС</v>
      </c>
      <c r="E50" s="304" t="str">
        <f>VLOOKUP(B50,'пр.взв.'!B$6:H$133,4,FALSE)</f>
        <v>ПФО</v>
      </c>
      <c r="F50" s="131" t="str">
        <f>VLOOKUP(B50,'пр.взв.'!B$6:H$141,5,FALSE)</f>
        <v>Саратовская, Балаково, ПР</v>
      </c>
      <c r="G50" s="305">
        <f>VLOOKUP(B50,'пр.взв.'!B$6:H$138,6,FALSE)</f>
        <v>0</v>
      </c>
      <c r="H50" s="295" t="str">
        <f>VLOOKUP(B50,'пр.взв.'!B$6:H$150,7,FALSE)</f>
        <v>Романов Р.Р.</v>
      </c>
    </row>
    <row r="51" spans="1:8" ht="11.25" customHeight="1">
      <c r="A51" s="313"/>
      <c r="B51" s="315"/>
      <c r="C51" s="306"/>
      <c r="D51" s="307"/>
      <c r="E51" s="304"/>
      <c r="F51" s="131"/>
      <c r="G51" s="305"/>
      <c r="H51" s="295"/>
    </row>
    <row r="52" spans="1:8" ht="11.25" customHeight="1">
      <c r="A52" s="313" t="s">
        <v>188</v>
      </c>
      <c r="B52" s="315">
        <f>'пр.хода'!AL39</f>
        <v>8</v>
      </c>
      <c r="C52" s="306" t="str">
        <f>VLOOKUP(B52,'пр.взв.'!B$6:H$133,2,FALSE)</f>
        <v>МОРОЗОВ Евгений Владиславович</v>
      </c>
      <c r="D52" s="307" t="str">
        <f>VLOOKUP(B52,'пр.взв.'!B$6:H$133,3,FALSE)</f>
        <v>13.09.97, КМС</v>
      </c>
      <c r="E52" s="304" t="str">
        <f>VLOOKUP(B52,'пр.взв.'!B$6:H$133,4,FALSE)</f>
        <v>ЦФО</v>
      </c>
      <c r="F52" s="131" t="str">
        <f>VLOOKUP(B52,'пр.взв.'!B$6:H$141,5,FALSE)</f>
        <v>Тверская, Тверь, МО</v>
      </c>
      <c r="G52" s="305">
        <f>VLOOKUP(B52,'пр.взв.'!B$6:H$138,6,FALSE)</f>
        <v>0</v>
      </c>
      <c r="H52" s="295" t="str">
        <f>VLOOKUP(B52,'пр.взв.'!B$6:H$150,7,FALSE)</f>
        <v>Павлов В.В., Каверзин П.И.</v>
      </c>
    </row>
    <row r="53" spans="1:8" ht="11.25" customHeight="1">
      <c r="A53" s="313"/>
      <c r="B53" s="315"/>
      <c r="C53" s="306"/>
      <c r="D53" s="307"/>
      <c r="E53" s="304"/>
      <c r="F53" s="131"/>
      <c r="G53" s="305"/>
      <c r="H53" s="295"/>
    </row>
    <row r="54" spans="1:8" ht="11.25" customHeight="1">
      <c r="A54" s="313" t="s">
        <v>189</v>
      </c>
      <c r="B54" s="315">
        <f>'пр.хода'!AK11</f>
        <v>25</v>
      </c>
      <c r="C54" s="306" t="str">
        <f>VLOOKUP(B54,'пр.взв.'!B$6:H$133,2,FALSE)</f>
        <v>КАБАРТАЙ Мухамед Джаухар Хазем</v>
      </c>
      <c r="D54" s="307" t="str">
        <f>VLOOKUP(B54,'пр.взв.'!B$6:H$133,3,FALSE)</f>
        <v>08.03.95, МС</v>
      </c>
      <c r="E54" s="304" t="str">
        <f>VLOOKUP(B54,'пр.взв.'!B$6:H$133,4,FALSE)</f>
        <v>ЮФО</v>
      </c>
      <c r="F54" s="131" t="str">
        <f>VLOOKUP(B54,'пр.взв.'!B$6:H$141,5,FALSE)</f>
        <v>Р.Адыгея, Майкоп, МО</v>
      </c>
      <c r="G54" s="305">
        <f>VLOOKUP(B54,'пр.взв.'!B$6:H$138,6,FALSE)</f>
        <v>0</v>
      </c>
      <c r="H54" s="295" t="str">
        <f>VLOOKUP(B54,'пр.взв.'!B$6:H$150,7,FALSE)</f>
        <v>Хапай А.Ю., Хапай Х.Ю.</v>
      </c>
    </row>
    <row r="55" spans="1:8" ht="11.25" customHeight="1">
      <c r="A55" s="313"/>
      <c r="B55" s="315"/>
      <c r="C55" s="306"/>
      <c r="D55" s="307"/>
      <c r="E55" s="304"/>
      <c r="F55" s="131"/>
      <c r="G55" s="305"/>
      <c r="H55" s="295"/>
    </row>
    <row r="56" spans="1:8" ht="11.25" customHeight="1">
      <c r="A56" s="313" t="s">
        <v>189</v>
      </c>
      <c r="B56" s="315">
        <f>'пр.хода'!AK29</f>
        <v>26</v>
      </c>
      <c r="C56" s="306" t="str">
        <f>VLOOKUP(B56,'пр.взв.'!B$6:H$133,2,FALSE)</f>
        <v>ЦИРКЕ Всеволод Владимирович</v>
      </c>
      <c r="D56" s="307" t="str">
        <f>VLOOKUP(B56,'пр.взв.'!B$6:H$133,3,FALSE)</f>
        <v>29.12.88, КМС</v>
      </c>
      <c r="E56" s="304" t="str">
        <f>VLOOKUP(B56,'пр.взв.'!B$6:H$133,4,FALSE)</f>
        <v>УФО</v>
      </c>
      <c r="F56" s="131" t="str">
        <f>VLOOKUP(B56,'пр.взв.'!B$6:H$141,5,FALSE)</f>
        <v>Свердловкая, Екатеренбург, МО</v>
      </c>
      <c r="G56" s="305">
        <f>VLOOKUP(B56,'пр.взв.'!B$6:H$138,6,FALSE)</f>
        <v>0</v>
      </c>
      <c r="H56" s="295" t="str">
        <f>VLOOKUP(B56,'пр.взв.'!B$6:H$150,7,FALSE)</f>
        <v>Плотников А.В., Галиев В.З.</v>
      </c>
    </row>
    <row r="57" spans="1:8" ht="11.25" customHeight="1">
      <c r="A57" s="313"/>
      <c r="B57" s="315"/>
      <c r="C57" s="306"/>
      <c r="D57" s="307"/>
      <c r="E57" s="304"/>
      <c r="F57" s="131"/>
      <c r="G57" s="305"/>
      <c r="H57" s="295"/>
    </row>
    <row r="58" spans="1:8" ht="11.25" customHeight="1">
      <c r="A58" s="313" t="s">
        <v>189</v>
      </c>
      <c r="B58" s="315">
        <f>'пр.хода'!AK20</f>
        <v>11</v>
      </c>
      <c r="C58" s="306" t="str">
        <f>VLOOKUP(B58,'пр.взв.'!B$6:H$133,2,FALSE)</f>
        <v>САДОВНИКОВ Евгений Николаевич</v>
      </c>
      <c r="D58" s="307" t="str">
        <f>VLOOKUP(B58,'пр.взв.'!B$6:H$133,3,FALSE)</f>
        <v>11.02.91, КМС</v>
      </c>
      <c r="E58" s="304" t="str">
        <f>VLOOKUP(B58,'пр.взв.'!B$6:H$133,4,FALSE)</f>
        <v>СЗФО</v>
      </c>
      <c r="F58" s="131" t="str">
        <f>VLOOKUP(B58,'пр.взв.'!B$6:H$141,5,FALSE)</f>
        <v>Р.Карелия, ПР</v>
      </c>
      <c r="G58" s="305">
        <f>VLOOKUP(B58,'пр.взв.'!B$6:H$138,6,FALSE)</f>
        <v>0</v>
      </c>
      <c r="H58" s="295" t="str">
        <f>VLOOKUP(B58,'пр.взв.'!B$6:H$150,7,FALSE)</f>
        <v>Шегельман И.Р.</v>
      </c>
    </row>
    <row r="59" spans="1:8" ht="11.25" customHeight="1">
      <c r="A59" s="313"/>
      <c r="B59" s="315"/>
      <c r="C59" s="306"/>
      <c r="D59" s="307"/>
      <c r="E59" s="304"/>
      <c r="F59" s="131"/>
      <c r="G59" s="305"/>
      <c r="H59" s="295"/>
    </row>
    <row r="60" spans="1:8" ht="11.25" customHeight="1">
      <c r="A60" s="313" t="s">
        <v>189</v>
      </c>
      <c r="B60" s="315">
        <f>'пр.хода'!AK39</f>
        <v>24</v>
      </c>
      <c r="C60" s="306" t="str">
        <f>VLOOKUP(B60,'пр.взв.'!B$6:H$133,2,FALSE)</f>
        <v>МЕРЗАНТОВ Магомед Русланович</v>
      </c>
      <c r="D60" s="307" t="str">
        <f>VLOOKUP(B60,'пр.взв.'!B$6:H$133,3,FALSE)</f>
        <v>25.03.95, КМС</v>
      </c>
      <c r="E60" s="304" t="str">
        <f>VLOOKUP(B60,'пр.взв.'!B$6:H$133,4,FALSE)</f>
        <v>С-П</v>
      </c>
      <c r="F60" s="131" t="str">
        <f>VLOOKUP(B60,'пр.взв.'!B$6:H$141,5,FALSE)</f>
        <v>С-Петербург, МО</v>
      </c>
      <c r="G60" s="305">
        <f>VLOOKUP(B60,'пр.взв.'!B$6:H$138,6,FALSE)</f>
        <v>0</v>
      </c>
      <c r="H60" s="295" t="str">
        <f>VLOOKUP(B60,'пр.взв.'!B$6:H$150,7,FALSE)</f>
        <v>Давиденко И.А.</v>
      </c>
    </row>
    <row r="61" spans="1:8" ht="11.25" customHeight="1">
      <c r="A61" s="313"/>
      <c r="B61" s="315"/>
      <c r="C61" s="306"/>
      <c r="D61" s="307"/>
      <c r="E61" s="304"/>
      <c r="F61" s="131"/>
      <c r="G61" s="305"/>
      <c r="H61" s="295"/>
    </row>
    <row r="62" spans="1:8" ht="12.75" customHeight="1">
      <c r="A62" s="313" t="s">
        <v>189</v>
      </c>
      <c r="B62" s="315">
        <f>'пр.хода'!AK10</f>
        <v>33</v>
      </c>
      <c r="C62" s="306" t="str">
        <f>VLOOKUP(B62,'пр.взв.'!B$6:H$133,2,FALSE)</f>
        <v>ЯКИМОВ Дмитрий Сергеевич</v>
      </c>
      <c r="D62" s="307" t="str">
        <f>VLOOKUP(B62,'пр.взв.'!B$6:H$133,3,FALSE)</f>
        <v>16.03.94, МС</v>
      </c>
      <c r="E62" s="304" t="str">
        <f>VLOOKUP(B62,'пр.взв.'!B$6:H$133,4,FALSE)</f>
        <v>ПФО</v>
      </c>
      <c r="F62" s="131" t="str">
        <f>VLOOKUP(B62,'пр.взв.'!B$6:H$141,5,FALSE)</f>
        <v>Нижегородская, Кстово,Д</v>
      </c>
      <c r="G62" s="305">
        <f>VLOOKUP(B62,'пр.взв.'!B$6:H$138,6,FALSE)</f>
        <v>0</v>
      </c>
      <c r="H62" s="295" t="str">
        <f>VLOOKUP(B62,'пр.взв.'!B$6:H$150,7,FALSE)</f>
        <v>Приказчиков О.А., Симанов Д.В.</v>
      </c>
    </row>
    <row r="63" spans="1:8" ht="12.75" customHeight="1">
      <c r="A63" s="313"/>
      <c r="B63" s="315"/>
      <c r="C63" s="306"/>
      <c r="D63" s="307"/>
      <c r="E63" s="304"/>
      <c r="F63" s="131"/>
      <c r="G63" s="305"/>
      <c r="H63" s="295"/>
    </row>
    <row r="64" spans="1:8" ht="12.75" customHeight="1">
      <c r="A64" s="313" t="s">
        <v>189</v>
      </c>
      <c r="B64" s="315">
        <f>'пр.хода'!AK28</f>
        <v>34</v>
      </c>
      <c r="C64" s="306" t="str">
        <f>VLOOKUP(B64,'пр.взв.'!B$6:H$133,2,FALSE)</f>
        <v>СУХОМЛИНОВ Кирилл Геннадьевич</v>
      </c>
      <c r="D64" s="307" t="str">
        <f>VLOOKUP(B64,'пр.взв.'!B$6:H$133,3,FALSE)</f>
        <v>31.01.88, КМС</v>
      </c>
      <c r="E64" s="304" t="str">
        <f>VLOOKUP(B64,'пр.взв.'!B$6:H$133,4,FALSE)</f>
        <v>ПФО</v>
      </c>
      <c r="F64" s="131" t="str">
        <f>VLOOKUP(B64,'пр.взв.'!B$6:H$141,5,FALSE)</f>
        <v>Р.Татарстан, Казань</v>
      </c>
      <c r="G64" s="305">
        <f>VLOOKUP(B64,'пр.взв.'!B$6:H$138,6,FALSE)</f>
        <v>0</v>
      </c>
      <c r="H64" s="295" t="str">
        <f>VLOOKUP(B64,'пр.взв.'!B$6:H$150,7,FALSE)</f>
        <v>Иванов В.А.</v>
      </c>
    </row>
    <row r="65" spans="1:8" ht="12.75" customHeight="1">
      <c r="A65" s="313"/>
      <c r="B65" s="315"/>
      <c r="C65" s="306"/>
      <c r="D65" s="307"/>
      <c r="E65" s="304"/>
      <c r="F65" s="131"/>
      <c r="G65" s="305"/>
      <c r="H65" s="295"/>
    </row>
    <row r="66" spans="1:8" ht="11.25" customHeight="1">
      <c r="A66" s="313" t="s">
        <v>189</v>
      </c>
      <c r="B66" s="315">
        <f>'пр.хода'!AK19</f>
        <v>19</v>
      </c>
      <c r="C66" s="306" t="str">
        <f>VLOOKUP(B66,'пр.взв.'!B$6:H$133,2,FALSE)</f>
        <v>ЖИГЖИТОВ Жаргал Баирович</v>
      </c>
      <c r="D66" s="307" t="str">
        <f>VLOOKUP(B66,'пр.взв.'!B$6:H$133,3,FALSE)</f>
        <v>24.06.89, МС</v>
      </c>
      <c r="E66" s="304" t="str">
        <f>VLOOKUP(B66,'пр.взв.'!B$6:H$133,4,FALSE)</f>
        <v>СФО</v>
      </c>
      <c r="F66" s="131" t="str">
        <f>VLOOKUP(B66,'пр.взв.'!B$6:H$141,5,FALSE)</f>
        <v>Р.Бурятия, Улан-Удэ, ВС</v>
      </c>
      <c r="G66" s="305">
        <f>VLOOKUP(B66,'пр.взв.'!B$6:H$138,6,FALSE)</f>
        <v>0</v>
      </c>
      <c r="H66" s="295" t="str">
        <f>VLOOKUP(B66,'пр.взв.'!B$6:H$150,7,FALSE)</f>
        <v>Цыдыпов Б.В.,Жигжитов Б.С.</v>
      </c>
    </row>
    <row r="67" spans="1:8" ht="11.25" customHeight="1">
      <c r="A67" s="313"/>
      <c r="B67" s="315"/>
      <c r="C67" s="306"/>
      <c r="D67" s="307"/>
      <c r="E67" s="304"/>
      <c r="F67" s="131"/>
      <c r="G67" s="305"/>
      <c r="H67" s="295"/>
    </row>
    <row r="68" spans="1:8" ht="11.25" customHeight="1">
      <c r="A68" s="313" t="s">
        <v>189</v>
      </c>
      <c r="B68" s="315">
        <f>'пр.хода'!AK38</f>
        <v>12</v>
      </c>
      <c r="C68" s="306" t="str">
        <f>VLOOKUP(B68,'пр.взв.'!B$6:H$133,2,FALSE)</f>
        <v>МУСАКАЕВ Ахмедбек Зубайирович</v>
      </c>
      <c r="D68" s="307" t="str">
        <f>VLOOKUP(B68,'пр.взв.'!B$6:H$133,3,FALSE)</f>
        <v>27.07.93, МС</v>
      </c>
      <c r="E68" s="304" t="str">
        <f>VLOOKUP(B68,'пр.взв.'!B$6:H$133,4,FALSE)</f>
        <v>С-П</v>
      </c>
      <c r="F68" s="131" t="str">
        <f>VLOOKUP(B68,'пр.взв.'!B$6:H$141,5,FALSE)</f>
        <v>Санкт-Петербург, Д.</v>
      </c>
      <c r="G68" s="305">
        <f>VLOOKUP(B68,'пр.взв.'!B$6:H$138,6,FALSE)</f>
        <v>0</v>
      </c>
      <c r="H68" s="295" t="str">
        <f>VLOOKUP(B68,'пр.взв.'!B$6:H$150,7,FALSE)</f>
        <v>Коршунов А.И.</v>
      </c>
    </row>
    <row r="69" spans="1:8" ht="11.25" customHeight="1">
      <c r="A69" s="313"/>
      <c r="B69" s="315"/>
      <c r="C69" s="306"/>
      <c r="D69" s="307"/>
      <c r="E69" s="304"/>
      <c r="F69" s="131"/>
      <c r="G69" s="305"/>
      <c r="H69" s="295"/>
    </row>
    <row r="70" spans="1:8" ht="11.25" customHeight="1">
      <c r="A70" s="313" t="s">
        <v>189</v>
      </c>
      <c r="B70" s="315">
        <f>'пр.хода'!AK12</f>
        <v>37</v>
      </c>
      <c r="C70" s="306" t="str">
        <f>VLOOKUP(B70,'пр.взв.'!B$6:H$133,2,FALSE)</f>
        <v>ТАРХАТОВ Артур Андреевич</v>
      </c>
      <c r="D70" s="307" t="str">
        <f>VLOOKUP(B70,'пр.взв.'!B$6:H$133,3,FALSE)</f>
        <v>23.12.86, МСМК</v>
      </c>
      <c r="E70" s="304" t="str">
        <f>VLOOKUP(B70,'пр.взв.'!B$6:H$133,4,FALSE)</f>
        <v>СФО</v>
      </c>
      <c r="F70" s="131" t="str">
        <f>VLOOKUP(B70,'пр.взв.'!B$6:H$141,5,FALSE)</f>
        <v>Р.Алтай, Г-Алтайск, Д</v>
      </c>
      <c r="G70" s="305">
        <f>VLOOKUP(B70,'пр.взв.'!B$6:H$138,6,FALSE)</f>
        <v>0</v>
      </c>
      <c r="H70" s="295" t="str">
        <f>VLOOKUP(B70,'пр.взв.'!B$6:H$150,7,FALSE)</f>
        <v>Яйтаков М.Я., Майчиков А.В.</v>
      </c>
    </row>
    <row r="71" spans="1:8" ht="11.25" customHeight="1">
      <c r="A71" s="313"/>
      <c r="B71" s="315"/>
      <c r="C71" s="306"/>
      <c r="D71" s="307"/>
      <c r="E71" s="304"/>
      <c r="F71" s="131"/>
      <c r="G71" s="305"/>
      <c r="H71" s="295"/>
    </row>
    <row r="72" spans="1:8" ht="11.25" customHeight="1">
      <c r="A72" s="313" t="s">
        <v>189</v>
      </c>
      <c r="B72" s="315">
        <f>'пр.хода'!AK30</f>
        <v>22</v>
      </c>
      <c r="C72" s="306" t="str">
        <f>VLOOKUP(B72,'пр.взв.'!B$6:H$133,2,FALSE)</f>
        <v>ГАЛСАНОВ Аюр Беликтоевич</v>
      </c>
      <c r="D72" s="307" t="str">
        <f>VLOOKUP(B72,'пр.взв.'!B$6:H$133,3,FALSE)</f>
        <v>23.08.86, МС</v>
      </c>
      <c r="E72" s="304" t="str">
        <f>VLOOKUP(B72,'пр.взв.'!B$6:H$133,4,FALSE)</f>
        <v>СФО</v>
      </c>
      <c r="F72" s="131" t="str">
        <f>VLOOKUP(B72,'пр.взв.'!B$6:H$141,5,FALSE)</f>
        <v>Р.Бурятия, У-Уде, МО</v>
      </c>
      <c r="G72" s="305">
        <f>VLOOKUP(B72,'пр.взв.'!B$6:H$138,6,FALSE)</f>
        <v>0</v>
      </c>
      <c r="H72" s="295" t="str">
        <f>VLOOKUP(B72,'пр.взв.'!B$6:H$150,7,FALSE)</f>
        <v>Цыдыпов Б.В., Жигжитов Б.С.</v>
      </c>
    </row>
    <row r="73" spans="1:8" ht="11.25" customHeight="1">
      <c r="A73" s="313"/>
      <c r="B73" s="315"/>
      <c r="C73" s="306"/>
      <c r="D73" s="307"/>
      <c r="E73" s="304"/>
      <c r="F73" s="131"/>
      <c r="G73" s="305"/>
      <c r="H73" s="295"/>
    </row>
    <row r="74" spans="1:8" ht="11.25" customHeight="1">
      <c r="A74" s="313" t="s">
        <v>189</v>
      </c>
      <c r="B74" s="315">
        <f>'пр.хода'!AK21</f>
        <v>7</v>
      </c>
      <c r="C74" s="306" t="str">
        <f>VLOOKUP(B74,'пр.взв.'!B$6:H$133,2,FALSE)</f>
        <v>МАТАЕВ Имран Батыр-Султанович</v>
      </c>
      <c r="D74" s="307" t="str">
        <f>VLOOKUP(B74,'пр.взв.'!B$6:H$133,3,FALSE)</f>
        <v>24.03.93, КМС</v>
      </c>
      <c r="E74" s="304" t="str">
        <f>VLOOKUP(B74,'пр.взв.'!B$6:H$133,4,FALSE)</f>
        <v>МОС</v>
      </c>
      <c r="F74" s="131" t="str">
        <f>VLOOKUP(B74,'пр.взв.'!B$6:H$141,5,FALSE)</f>
        <v>Москва, МО</v>
      </c>
      <c r="G74" s="305">
        <f>VLOOKUP(B74,'пр.взв.'!B$6:H$138,6,FALSE)</f>
        <v>0</v>
      </c>
      <c r="H74" s="295" t="str">
        <f>VLOOKUP(B74,'пр.взв.'!B$6:H$150,7,FALSE)</f>
        <v>Мусаев А.С., Журавицкий С.В.</v>
      </c>
    </row>
    <row r="75" spans="1:8" ht="11.25" customHeight="1">
      <c r="A75" s="313"/>
      <c r="B75" s="315"/>
      <c r="C75" s="306"/>
      <c r="D75" s="307"/>
      <c r="E75" s="304"/>
      <c r="F75" s="131"/>
      <c r="G75" s="305"/>
      <c r="H75" s="295"/>
    </row>
    <row r="76" spans="1:8" ht="11.25" customHeight="1">
      <c r="A76" s="313" t="s">
        <v>189</v>
      </c>
      <c r="B76" s="315">
        <f>'пр.хода'!AK40</f>
        <v>16</v>
      </c>
      <c r="C76" s="306" t="str">
        <f>VLOOKUP(B76,'пр.взв.'!B$6:H$133,2,FALSE)</f>
        <v>ДАМДИНОВ Бато Зуректоевич</v>
      </c>
      <c r="D76" s="307" t="str">
        <f>VLOOKUP(B76,'пр.взв.'!B$6:H$133,3,FALSE)</f>
        <v>28.08.92, КМС</v>
      </c>
      <c r="E76" s="304" t="str">
        <f>VLOOKUP(B76,'пр.взв.'!B$6:H$133,4,FALSE)</f>
        <v>СФО</v>
      </c>
      <c r="F76" s="131" t="str">
        <f>VLOOKUP(B76,'пр.взв.'!B$6:H$141,5,FALSE)</f>
        <v>Р.Бурятия, Улан-Удэ, МО</v>
      </c>
      <c r="G76" s="305">
        <f>VLOOKUP(B76,'пр.взв.'!B$6:H$138,6,FALSE)</f>
        <v>0</v>
      </c>
      <c r="H76" s="295" t="str">
        <f>VLOOKUP(B76,'пр.взв.'!B$6:H$150,7,FALSE)</f>
        <v>Цыдыпов Б.В., Жигжитов Б.С.</v>
      </c>
    </row>
    <row r="77" spans="1:8" ht="11.25" customHeight="1">
      <c r="A77" s="313"/>
      <c r="B77" s="315"/>
      <c r="C77" s="306"/>
      <c r="D77" s="307"/>
      <c r="E77" s="304"/>
      <c r="F77" s="131"/>
      <c r="G77" s="305"/>
      <c r="H77" s="295"/>
    </row>
    <row r="78" spans="1:8" ht="11.25" customHeight="1" hidden="1">
      <c r="A78" s="313" t="s">
        <v>26</v>
      </c>
      <c r="B78" s="315">
        <f>'пр.хода'!AI13</f>
        <v>57</v>
      </c>
      <c r="C78" s="306" t="e">
        <f>VLOOKUP(B78,'пр.взв.'!B$6:H$133,2,FALSE)</f>
        <v>#N/A</v>
      </c>
      <c r="D78" s="307" t="e">
        <f>VLOOKUP(B78,'пр.взв.'!B$6:H$133,3,FALSE)</f>
        <v>#N/A</v>
      </c>
      <c r="E78" s="304" t="e">
        <f>VLOOKUP(B78,'пр.взв.'!B$6:H$133,4,FALSE)</f>
        <v>#N/A</v>
      </c>
      <c r="F78" s="131" t="e">
        <f>VLOOKUP(B78,'пр.взв.'!B$6:H$141,5,FALSE)</f>
        <v>#N/A</v>
      </c>
      <c r="G78" s="305" t="e">
        <f>VLOOKUP(B78,'пр.взв.'!B$6:H$138,6,FALSE)</f>
        <v>#N/A</v>
      </c>
      <c r="H78" s="295" t="e">
        <f>VLOOKUP(B78,'пр.взв.'!B$6:H$150,7,FALSE)</f>
        <v>#N/A</v>
      </c>
    </row>
    <row r="79" spans="1:8" ht="11.25" customHeight="1" hidden="1">
      <c r="A79" s="313"/>
      <c r="B79" s="315"/>
      <c r="C79" s="306"/>
      <c r="D79" s="307"/>
      <c r="E79" s="304"/>
      <c r="F79" s="131"/>
      <c r="G79" s="305"/>
      <c r="H79" s="295"/>
    </row>
    <row r="80" spans="1:8" ht="11.25" customHeight="1" hidden="1">
      <c r="A80" s="313" t="s">
        <v>26</v>
      </c>
      <c r="B80" s="315">
        <f>'пр.хода'!AI31</f>
        <v>58</v>
      </c>
      <c r="C80" s="306" t="e">
        <f>VLOOKUP(B80,'пр.взв.'!B$6:H$133,2,FALSE)</f>
        <v>#N/A</v>
      </c>
      <c r="D80" s="307" t="e">
        <f>VLOOKUP(B80,'пр.взв.'!B$6:H$133,3,FALSE)</f>
        <v>#N/A</v>
      </c>
      <c r="E80" s="304" t="e">
        <f>VLOOKUP(B80,'пр.взв.'!B$6:H$133,4,FALSE)</f>
        <v>#N/A</v>
      </c>
      <c r="F80" s="131" t="e">
        <f>VLOOKUP(B80,'пр.взв.'!B$6:H$141,5,FALSE)</f>
        <v>#N/A</v>
      </c>
      <c r="G80" s="305" t="e">
        <f>VLOOKUP(B80,'пр.взв.'!B$6:H$138,6,FALSE)</f>
        <v>#N/A</v>
      </c>
      <c r="H80" s="295" t="e">
        <f>VLOOKUP(B80,'пр.взв.'!B$6:H$150,7,FALSE)</f>
        <v>#N/A</v>
      </c>
    </row>
    <row r="81" spans="1:8" ht="11.25" customHeight="1" hidden="1">
      <c r="A81" s="313"/>
      <c r="B81" s="315"/>
      <c r="C81" s="306"/>
      <c r="D81" s="307"/>
      <c r="E81" s="304"/>
      <c r="F81" s="131"/>
      <c r="G81" s="305"/>
      <c r="H81" s="295"/>
    </row>
    <row r="82" spans="1:8" ht="11.25" customHeight="1" hidden="1">
      <c r="A82" s="313" t="s">
        <v>26</v>
      </c>
      <c r="B82" s="315">
        <f>'пр.хода'!AI22</f>
        <v>59</v>
      </c>
      <c r="C82" s="306" t="e">
        <f>VLOOKUP(B82,'пр.взв.'!B$6:H$133,2,FALSE)</f>
        <v>#N/A</v>
      </c>
      <c r="D82" s="307" t="e">
        <f>VLOOKUP(B82,'пр.взв.'!B$6:H$133,3,FALSE)</f>
        <v>#N/A</v>
      </c>
      <c r="E82" s="304" t="e">
        <f>VLOOKUP(B82,'пр.взв.'!B$6:H$133,4,FALSE)</f>
        <v>#N/A</v>
      </c>
      <c r="F82" s="131" t="e">
        <f>VLOOKUP(B82,'пр.взв.'!B$6:H$141,5,FALSE)</f>
        <v>#N/A</v>
      </c>
      <c r="G82" s="305" t="e">
        <f>VLOOKUP(B82,'пр.взв.'!B$6:H$138,6,FALSE)</f>
        <v>#N/A</v>
      </c>
      <c r="H82" s="295" t="e">
        <f>VLOOKUP(B82,'пр.взв.'!B$6:H$150,7,FALSE)</f>
        <v>#N/A</v>
      </c>
    </row>
    <row r="83" spans="1:8" ht="11.25" customHeight="1" hidden="1">
      <c r="A83" s="313"/>
      <c r="B83" s="315"/>
      <c r="C83" s="306"/>
      <c r="D83" s="307"/>
      <c r="E83" s="304"/>
      <c r="F83" s="131"/>
      <c r="G83" s="305"/>
      <c r="H83" s="295"/>
    </row>
    <row r="84" spans="1:8" ht="11.25" customHeight="1" hidden="1">
      <c r="A84" s="313" t="s">
        <v>26</v>
      </c>
      <c r="B84" s="315">
        <f>'пр.хода'!AI41</f>
        <v>40</v>
      </c>
      <c r="C84" s="306" t="e">
        <f>VLOOKUP(B84,'пр.взв.'!B$6:H$133,2,FALSE)</f>
        <v>#N/A</v>
      </c>
      <c r="D84" s="307" t="e">
        <f>VLOOKUP(B84,'пр.взв.'!B$6:H$133,3,FALSE)</f>
        <v>#N/A</v>
      </c>
      <c r="E84" s="304" t="e">
        <f>VLOOKUP(B84,'пр.взв.'!B$6:H$133,4,FALSE)</f>
        <v>#N/A</v>
      </c>
      <c r="F84" s="131" t="e">
        <f>VLOOKUP(B84,'пр.взв.'!B$6:H$141,5,FALSE)</f>
        <v>#N/A</v>
      </c>
      <c r="G84" s="305" t="e">
        <f>VLOOKUP(B84,'пр.взв.'!B$6:H$138,6,FALSE)</f>
        <v>#N/A</v>
      </c>
      <c r="H84" s="295" t="e">
        <f>VLOOKUP(B84,'пр.взв.'!B$6:H$150,7,FALSE)</f>
        <v>#N/A</v>
      </c>
    </row>
    <row r="85" spans="1:8" ht="11.25" customHeight="1" hidden="1">
      <c r="A85" s="313"/>
      <c r="B85" s="315"/>
      <c r="C85" s="306"/>
      <c r="D85" s="307"/>
      <c r="E85" s="304"/>
      <c r="F85" s="131"/>
      <c r="G85" s="305"/>
      <c r="H85" s="295"/>
    </row>
    <row r="86" spans="1:8" ht="11.25" customHeight="1" hidden="1">
      <c r="A86" s="313" t="s">
        <v>26</v>
      </c>
      <c r="B86" s="315">
        <f>'пр.хода'!AI11</f>
        <v>49</v>
      </c>
      <c r="C86" s="306" t="e">
        <f>VLOOKUP(B86,'пр.взв.'!B$6:H$133,2,FALSE)</f>
        <v>#N/A</v>
      </c>
      <c r="D86" s="307" t="e">
        <f>VLOOKUP(B86,'пр.взв.'!B$6:H$133,3,FALSE)</f>
        <v>#N/A</v>
      </c>
      <c r="E86" s="304" t="e">
        <f>VLOOKUP(B86,'пр.взв.'!B$6:H$133,4,FALSE)</f>
        <v>#N/A</v>
      </c>
      <c r="F86" s="131" t="e">
        <f>VLOOKUP(B86,'пр.взв.'!B$6:H$141,5,FALSE)</f>
        <v>#N/A</v>
      </c>
      <c r="G86" s="305" t="e">
        <f>VLOOKUP(B86,'пр.взв.'!B$6:H$138,6,FALSE)</f>
        <v>#N/A</v>
      </c>
      <c r="H86" s="295" t="e">
        <f>VLOOKUP(B86,'пр.взв.'!B$6:H$150,7,FALSE)</f>
        <v>#N/A</v>
      </c>
    </row>
    <row r="87" spans="1:8" ht="11.25" customHeight="1" hidden="1">
      <c r="A87" s="313"/>
      <c r="B87" s="315"/>
      <c r="C87" s="306"/>
      <c r="D87" s="307"/>
      <c r="E87" s="304"/>
      <c r="F87" s="131"/>
      <c r="G87" s="305"/>
      <c r="H87" s="295"/>
    </row>
    <row r="88" spans="1:8" ht="11.25" customHeight="1" hidden="1">
      <c r="A88" s="313" t="s">
        <v>26</v>
      </c>
      <c r="B88" s="315">
        <f>'пр.хода'!AI29</f>
        <v>50</v>
      </c>
      <c r="C88" s="306" t="e">
        <f>VLOOKUP(B88,'пр.взв.'!B$6:H$133,2,FALSE)</f>
        <v>#N/A</v>
      </c>
      <c r="D88" s="307" t="e">
        <f>VLOOKUP(B88,'пр.взв.'!B$6:H$133,3,FALSE)</f>
        <v>#N/A</v>
      </c>
      <c r="E88" s="304" t="e">
        <f>VLOOKUP(B88,'пр.взв.'!B$6:H$133,4,FALSE)</f>
        <v>#N/A</v>
      </c>
      <c r="F88" s="131" t="e">
        <f>VLOOKUP(B88,'пр.взв.'!B$6:H$141,5,FALSE)</f>
        <v>#N/A</v>
      </c>
      <c r="G88" s="305" t="e">
        <f>VLOOKUP(B88,'пр.взв.'!B$6:H$138,6,FALSE)</f>
        <v>#N/A</v>
      </c>
      <c r="H88" s="295" t="e">
        <f>VLOOKUP(B88,'пр.взв.'!B$6:H$150,7,FALSE)</f>
        <v>#N/A</v>
      </c>
    </row>
    <row r="89" spans="1:8" ht="11.25" customHeight="1" hidden="1">
      <c r="A89" s="313"/>
      <c r="B89" s="315"/>
      <c r="C89" s="306"/>
      <c r="D89" s="307"/>
      <c r="E89" s="304"/>
      <c r="F89" s="131"/>
      <c r="G89" s="305"/>
      <c r="H89" s="295"/>
    </row>
    <row r="90" spans="1:8" ht="11.25" customHeight="1" hidden="1">
      <c r="A90" s="313" t="s">
        <v>26</v>
      </c>
      <c r="B90" s="315">
        <f>'пр.хода'!AI20</f>
        <v>51</v>
      </c>
      <c r="C90" s="306" t="e">
        <f>VLOOKUP(B90,'пр.взв.'!B$6:H$133,2,FALSE)</f>
        <v>#N/A</v>
      </c>
      <c r="D90" s="307" t="e">
        <f>VLOOKUP(B90,'пр.взв.'!B$6:H$133,3,FALSE)</f>
        <v>#N/A</v>
      </c>
      <c r="E90" s="304" t="e">
        <f>VLOOKUP(B90,'пр.взв.'!B$6:H$133,4,FALSE)</f>
        <v>#N/A</v>
      </c>
      <c r="F90" s="131" t="e">
        <f>VLOOKUP(B90,'пр.взв.'!B$6:H$141,5,FALSE)</f>
        <v>#N/A</v>
      </c>
      <c r="G90" s="305" t="e">
        <f>VLOOKUP(B90,'пр.взв.'!B$6:H$138,6,FALSE)</f>
        <v>#N/A</v>
      </c>
      <c r="H90" s="295" t="e">
        <f>VLOOKUP(B90,'пр.взв.'!B$6:H$150,7,FALSE)</f>
        <v>#N/A</v>
      </c>
    </row>
    <row r="91" spans="1:8" ht="11.25" customHeight="1" hidden="1">
      <c r="A91" s="313"/>
      <c r="B91" s="315"/>
      <c r="C91" s="306"/>
      <c r="D91" s="307"/>
      <c r="E91" s="304"/>
      <c r="F91" s="131"/>
      <c r="G91" s="305"/>
      <c r="H91" s="295"/>
    </row>
    <row r="92" spans="1:8" ht="12.75" customHeight="1" hidden="1">
      <c r="A92" s="313" t="s">
        <v>26</v>
      </c>
      <c r="B92" s="315">
        <f>'пр.хода'!AI39</f>
        <v>44</v>
      </c>
      <c r="C92" s="306" t="e">
        <f>VLOOKUP(B92,'пр.взв.'!B$6:H$133,2,FALSE)</f>
        <v>#N/A</v>
      </c>
      <c r="D92" s="307" t="e">
        <f>VLOOKUP(B92,'пр.взв.'!B$6:H$133,3,FALSE)</f>
        <v>#N/A</v>
      </c>
      <c r="E92" s="304" t="e">
        <f>VLOOKUP(B92,'пр.взв.'!B$6:H$133,4,FALSE)</f>
        <v>#N/A</v>
      </c>
      <c r="F92" s="131" t="e">
        <f>VLOOKUP(B92,'пр.взв.'!B$6:H$141,5,FALSE)</f>
        <v>#N/A</v>
      </c>
      <c r="G92" s="305" t="e">
        <f>VLOOKUP(B92,'пр.взв.'!B$6:H$138,6,FALSE)</f>
        <v>#N/A</v>
      </c>
      <c r="H92" s="295" t="e">
        <f>VLOOKUP(B92,'пр.взв.'!B$6:H$150,7,FALSE)</f>
        <v>#N/A</v>
      </c>
    </row>
    <row r="93" spans="1:8" ht="12.75" hidden="1">
      <c r="A93" s="313"/>
      <c r="B93" s="315"/>
      <c r="C93" s="306"/>
      <c r="D93" s="307"/>
      <c r="E93" s="304"/>
      <c r="F93" s="131"/>
      <c r="G93" s="305"/>
      <c r="H93" s="295"/>
    </row>
    <row r="94" spans="1:8" ht="12.75" hidden="1">
      <c r="A94" s="313" t="s">
        <v>26</v>
      </c>
      <c r="B94" s="315">
        <f>'пр.хода'!AI15</f>
        <v>53</v>
      </c>
      <c r="C94" s="306" t="e">
        <f>VLOOKUP(B94,'пр.взв.'!B$6:H$133,2,FALSE)</f>
        <v>#N/A</v>
      </c>
      <c r="D94" s="307" t="e">
        <f>VLOOKUP(B94,'пр.взв.'!B$6:H$133,3,FALSE)</f>
        <v>#N/A</v>
      </c>
      <c r="E94" s="304" t="e">
        <f>VLOOKUP(B94,'пр.взв.'!B$6:H$133,4,FALSE)</f>
        <v>#N/A</v>
      </c>
      <c r="F94" s="131" t="e">
        <f>VLOOKUP(B94,'пр.взв.'!B$6:H$141,5,FALSE)</f>
        <v>#N/A</v>
      </c>
      <c r="G94" s="305" t="e">
        <f>VLOOKUP(B94,'пр.взв.'!B$6:H$138,6,FALSE)</f>
        <v>#N/A</v>
      </c>
      <c r="H94" s="295" t="e">
        <f>VLOOKUP(B94,'пр.взв.'!B$6:H$150,7,FALSE)</f>
        <v>#N/A</v>
      </c>
    </row>
    <row r="95" spans="1:8" ht="12.75" hidden="1">
      <c r="A95" s="313"/>
      <c r="B95" s="315"/>
      <c r="C95" s="306"/>
      <c r="D95" s="307"/>
      <c r="E95" s="304"/>
      <c r="F95" s="131"/>
      <c r="G95" s="305"/>
      <c r="H95" s="295"/>
    </row>
    <row r="96" spans="1:8" ht="12.75" hidden="1">
      <c r="A96" s="313" t="s">
        <v>26</v>
      </c>
      <c r="B96" s="315">
        <f>'пр.хода'!AI33</f>
        <v>54</v>
      </c>
      <c r="C96" s="306" t="e">
        <f>VLOOKUP(B96,'пр.взв.'!B$6:H$133,2,FALSE)</f>
        <v>#N/A</v>
      </c>
      <c r="D96" s="307" t="e">
        <f>VLOOKUP(B96,'пр.взв.'!B$6:H$133,3,FALSE)</f>
        <v>#N/A</v>
      </c>
      <c r="E96" s="304" t="e">
        <f>VLOOKUP(B96,'пр.взв.'!B$6:H$133,4,FALSE)</f>
        <v>#N/A</v>
      </c>
      <c r="F96" s="131" t="e">
        <f>VLOOKUP(B96,'пр.взв.'!B$6:H$141,5,FALSE)</f>
        <v>#N/A</v>
      </c>
      <c r="G96" s="305" t="e">
        <f>VLOOKUP(B96,'пр.взв.'!B$6:H$138,6,FALSE)</f>
        <v>#N/A</v>
      </c>
      <c r="H96" s="295" t="e">
        <f>VLOOKUP(B96,'пр.взв.'!B$6:H$150,7,FALSE)</f>
        <v>#N/A</v>
      </c>
    </row>
    <row r="97" spans="1:8" ht="12.75" hidden="1">
      <c r="A97" s="313"/>
      <c r="B97" s="315"/>
      <c r="C97" s="306"/>
      <c r="D97" s="307"/>
      <c r="E97" s="304"/>
      <c r="F97" s="131"/>
      <c r="G97" s="305"/>
      <c r="H97" s="295"/>
    </row>
    <row r="98" spans="1:8" ht="12.75" hidden="1">
      <c r="A98" s="313" t="s">
        <v>26</v>
      </c>
      <c r="B98" s="315">
        <f>'пр.хода'!AI24</f>
        <v>55</v>
      </c>
      <c r="C98" s="306" t="e">
        <f>VLOOKUP(B98,'пр.взв.'!B$6:H$133,2,FALSE)</f>
        <v>#N/A</v>
      </c>
      <c r="D98" s="307" t="e">
        <f>VLOOKUP(B98,'пр.взв.'!B$6:H$133,3,FALSE)</f>
        <v>#N/A</v>
      </c>
      <c r="E98" s="304" t="e">
        <f>VLOOKUP(B98,'пр.взв.'!B$6:H$133,4,FALSE)</f>
        <v>#N/A</v>
      </c>
      <c r="F98" s="131" t="e">
        <f>VLOOKUP(B98,'пр.взв.'!B$6:H$141,5,FALSE)</f>
        <v>#N/A</v>
      </c>
      <c r="G98" s="305" t="e">
        <f>VLOOKUP(B98,'пр.взв.'!B$6:H$138,6,FALSE)</f>
        <v>#N/A</v>
      </c>
      <c r="H98" s="295" t="e">
        <f>VLOOKUP(B98,'пр.взв.'!B$6:H$150,7,FALSE)</f>
        <v>#N/A</v>
      </c>
    </row>
    <row r="99" spans="1:8" ht="12.75" hidden="1">
      <c r="A99" s="313"/>
      <c r="B99" s="315"/>
      <c r="C99" s="306"/>
      <c r="D99" s="307"/>
      <c r="E99" s="304"/>
      <c r="F99" s="131"/>
      <c r="G99" s="305"/>
      <c r="H99" s="295"/>
    </row>
    <row r="100" spans="1:8" ht="12.75" hidden="1">
      <c r="A100" s="313" t="s">
        <v>26</v>
      </c>
      <c r="B100" s="315">
        <f>'пр.хода'!AI43</f>
        <v>48</v>
      </c>
      <c r="C100" s="306" t="e">
        <f>VLOOKUP(B100,'пр.взв.'!B$6:H$133,2,FALSE)</f>
        <v>#N/A</v>
      </c>
      <c r="D100" s="307" t="e">
        <f>VLOOKUP(B100,'пр.взв.'!B$6:H$133,3,FALSE)</f>
        <v>#N/A</v>
      </c>
      <c r="E100" s="304" t="e">
        <f>VLOOKUP(B100,'пр.взв.'!B$6:H$133,4,FALSE)</f>
        <v>#N/A</v>
      </c>
      <c r="F100" s="131" t="e">
        <f>VLOOKUP(B100,'пр.взв.'!B$6:H$141,5,FALSE)</f>
        <v>#N/A</v>
      </c>
      <c r="G100" s="305" t="e">
        <f>VLOOKUP(B100,'пр.взв.'!B$6:H$138,6,FALSE)</f>
        <v>#N/A</v>
      </c>
      <c r="H100" s="295" t="e">
        <f>VLOOKUP(B100,'пр.взв.'!B$6:H$150,7,FALSE)</f>
        <v>#N/A</v>
      </c>
    </row>
    <row r="101" spans="1:8" ht="12.75" hidden="1">
      <c r="A101" s="313"/>
      <c r="B101" s="315"/>
      <c r="C101" s="306"/>
      <c r="D101" s="307"/>
      <c r="E101" s="304"/>
      <c r="F101" s="131"/>
      <c r="G101" s="305"/>
      <c r="H101" s="295"/>
    </row>
    <row r="102" spans="1:8" ht="12.75">
      <c r="A102" s="313" t="s">
        <v>190</v>
      </c>
      <c r="B102" s="315">
        <f>'пр.хода'!AI10</f>
        <v>1</v>
      </c>
      <c r="C102" s="306" t="str">
        <f>VLOOKUP(B102,'пр.взв.'!B$6:H$133,2,FALSE)</f>
        <v>ДУБРОВСКИЙ Владимир Игоревич</v>
      </c>
      <c r="D102" s="307" t="str">
        <f>VLOOKUP(B102,'пр.взв.'!B$6:H$133,3,FALSE)</f>
        <v>14.02.89, КМС</v>
      </c>
      <c r="E102" s="304" t="str">
        <f>VLOOKUP(B102,'пр.взв.'!B$6:H$133,4,FALSE)</f>
        <v>СЗФО</v>
      </c>
      <c r="F102" s="131" t="str">
        <f>VLOOKUP(B102,'пр.взв.'!B$6:H$141,5,FALSE)</f>
        <v>Р.Карелия, ПР</v>
      </c>
      <c r="G102" s="305">
        <f>VLOOKUP(B102,'пр.взв.'!B$6:H$138,6,FALSE)</f>
        <v>0</v>
      </c>
      <c r="H102" s="295" t="str">
        <f>VLOOKUP(B102,'пр.взв.'!B$6:H$150,7,FALSE)</f>
        <v>Шегельман И.Р.</v>
      </c>
    </row>
    <row r="103" spans="1:8" ht="12.75">
      <c r="A103" s="313"/>
      <c r="B103" s="315"/>
      <c r="C103" s="306"/>
      <c r="D103" s="307"/>
      <c r="E103" s="304"/>
      <c r="F103" s="131"/>
      <c r="G103" s="305"/>
      <c r="H103" s="295"/>
    </row>
    <row r="104" spans="1:8" ht="12.75">
      <c r="A104" s="313" t="s">
        <v>190</v>
      </c>
      <c r="B104" s="315">
        <f>'пр.хода'!AI28</f>
        <v>2</v>
      </c>
      <c r="C104" s="306" t="str">
        <f>VLOOKUP(B104,'пр.взв.'!B$6:H$133,2,FALSE)</f>
        <v>РЕПЕТЮК Павел Олегович</v>
      </c>
      <c r="D104" s="307" t="str">
        <f>VLOOKUP(B104,'пр.взв.'!B$6:H$133,3,FALSE)</f>
        <v>17.09.91, МС</v>
      </c>
      <c r="E104" s="304" t="str">
        <f>VLOOKUP(B104,'пр.взв.'!B$6:H$133,4,FALSE)</f>
        <v>С-П</v>
      </c>
      <c r="F104" s="131" t="str">
        <f>VLOOKUP(B104,'пр.взв.'!B$6:H$141,5,FALSE)</f>
        <v>С-Петербург, ПР</v>
      </c>
      <c r="G104" s="305">
        <f>VLOOKUP(B104,'пр.взв.'!B$6:H$138,6,FALSE)</f>
        <v>0</v>
      </c>
      <c r="H104" s="295" t="str">
        <f>VLOOKUP(B104,'пр.взв.'!B$6:H$150,7,FALSE)</f>
        <v>Коршунов А.И.</v>
      </c>
    </row>
    <row r="105" spans="1:8" ht="12.75">
      <c r="A105" s="313"/>
      <c r="B105" s="315"/>
      <c r="C105" s="306"/>
      <c r="D105" s="307"/>
      <c r="E105" s="304"/>
      <c r="F105" s="131"/>
      <c r="G105" s="305"/>
      <c r="H105" s="295"/>
    </row>
    <row r="106" spans="1:8" ht="12.75" customHeight="1">
      <c r="A106" s="313" t="s">
        <v>190</v>
      </c>
      <c r="B106" s="315">
        <f>'пр.хода'!AI19</f>
        <v>35</v>
      </c>
      <c r="C106" s="306" t="str">
        <f>VLOOKUP(B106,'пр.взв.'!B$6:H$133,2,FALSE)</f>
        <v>КРАСАВЦЕВ Александр Анатольевич</v>
      </c>
      <c r="D106" s="307" t="str">
        <f>VLOOKUP(B106,'пр.взв.'!B$6:H$133,3,FALSE)</f>
        <v>23.05.96, КМС</v>
      </c>
      <c r="E106" s="304" t="str">
        <f>VLOOKUP(B106,'пр.взв.'!B$6:H$133,4,FALSE)</f>
        <v>ЦФО</v>
      </c>
      <c r="F106" s="131" t="str">
        <f>VLOOKUP(B106,'пр.взв.'!B$6:H$141,5,FALSE)</f>
        <v>Московская, МО</v>
      </c>
      <c r="G106" s="305">
        <f>VLOOKUP(B106,'пр.взв.'!B$6:H$138,6,FALSE)</f>
        <v>0</v>
      </c>
      <c r="H106" s="295" t="str">
        <f>VLOOKUP(B106,'пр.взв.'!B$6:H$150,7,FALSE)</f>
        <v>Бондаренко А.П.</v>
      </c>
    </row>
    <row r="107" spans="1:8" ht="12.75">
      <c r="A107" s="313"/>
      <c r="B107" s="315"/>
      <c r="C107" s="306"/>
      <c r="D107" s="307"/>
      <c r="E107" s="304"/>
      <c r="F107" s="131"/>
      <c r="G107" s="305"/>
      <c r="H107" s="295"/>
    </row>
    <row r="108" spans="1:8" ht="12.75" customHeight="1" hidden="1">
      <c r="A108" s="313" t="s">
        <v>190</v>
      </c>
      <c r="B108" s="315">
        <f>'пр.хода'!AI38</f>
        <v>52</v>
      </c>
      <c r="C108" s="306" t="e">
        <f>VLOOKUP(B108,'пр.взв.'!B$6:H$133,2,FALSE)</f>
        <v>#N/A</v>
      </c>
      <c r="D108" s="307" t="e">
        <f>VLOOKUP(B108,'пр.взв.'!B$6:H$133,3,FALSE)</f>
        <v>#N/A</v>
      </c>
      <c r="E108" s="304" t="e">
        <f>VLOOKUP(B108,'пр.взв.'!B$6:H$133,4,FALSE)</f>
        <v>#N/A</v>
      </c>
      <c r="F108" s="131" t="e">
        <f>VLOOKUP(B108,'пр.взв.'!B$6:H$141,5,FALSE)</f>
        <v>#N/A</v>
      </c>
      <c r="G108" s="305" t="e">
        <f>VLOOKUP(B108,'пр.взв.'!B$6:H$138,6,FALSE)</f>
        <v>#N/A</v>
      </c>
      <c r="H108" s="295" t="e">
        <f>VLOOKUP(B108,'пр.взв.'!B$6:H$150,7,FALSE)</f>
        <v>#N/A</v>
      </c>
    </row>
    <row r="109" spans="1:8" ht="12.75" customHeight="1" hidden="1">
      <c r="A109" s="313"/>
      <c r="B109" s="315"/>
      <c r="C109" s="306"/>
      <c r="D109" s="307"/>
      <c r="E109" s="304"/>
      <c r="F109" s="131"/>
      <c r="G109" s="305"/>
      <c r="H109" s="295"/>
    </row>
    <row r="110" spans="1:8" ht="12.75">
      <c r="A110" s="313" t="s">
        <v>190</v>
      </c>
      <c r="B110" s="315">
        <f>'пр.хода'!AI14</f>
        <v>5</v>
      </c>
      <c r="C110" s="306" t="str">
        <f>VLOOKUP(B110,'пр.взв.'!B$6:H$133,2,FALSE)</f>
        <v>ЯМАНБАЕВ Руслан Ильдарович</v>
      </c>
      <c r="D110" s="307" t="str">
        <f>VLOOKUP(B110,'пр.взв.'!B$6:H$133,3,FALSE)</f>
        <v>15.12.90, КМС</v>
      </c>
      <c r="E110" s="304" t="str">
        <f>VLOOKUP(B110,'пр.взв.'!B$6:H$133,4,FALSE)</f>
        <v>УФО</v>
      </c>
      <c r="F110" s="131" t="str">
        <f>VLOOKUP(B110,'пр.взв.'!B$6:H$141,5,FALSE)</f>
        <v>Свердловкая, Екатеренбург, МО</v>
      </c>
      <c r="G110" s="305">
        <f>VLOOKUP(B110,'пр.взв.'!B$6:H$138,6,FALSE)</f>
        <v>0</v>
      </c>
      <c r="H110" s="295" t="str">
        <f>VLOOKUP(B110,'пр.взв.'!B$6:H$150,7,FALSE)</f>
        <v>Палабугин С.А., Галиев В.З.</v>
      </c>
    </row>
    <row r="111" spans="1:8" ht="13.5" thickBot="1">
      <c r="A111" s="314"/>
      <c r="B111" s="316"/>
      <c r="C111" s="317"/>
      <c r="D111" s="318"/>
      <c r="E111" s="309"/>
      <c r="F111" s="310"/>
      <c r="G111" s="325"/>
      <c r="H111" s="296"/>
    </row>
    <row r="112" spans="1:8" ht="26.25" customHeight="1" hidden="1">
      <c r="A112" s="320" t="s">
        <v>26</v>
      </c>
      <c r="B112" s="321">
        <f>'пр.хода'!AI32</f>
        <v>38</v>
      </c>
      <c r="C112" s="322" t="e">
        <f>VLOOKUP(B112,'пр.взв.'!B$6:H$133,2,FALSE)</f>
        <v>#N/A</v>
      </c>
      <c r="D112" s="323" t="e">
        <f>VLOOKUP(B112,'пр.взв.'!B$6:H$133,3,FALSE)</f>
        <v>#N/A</v>
      </c>
      <c r="E112" s="324" t="e">
        <f>VLOOKUP(B112,'пр.взв.'!B$6:H$133,4,FALSE)</f>
        <v>#N/A</v>
      </c>
      <c r="F112" s="190" t="e">
        <f>VLOOKUP(B112,'пр.взв.'!B$6:H$141,5,FALSE)</f>
        <v>#N/A</v>
      </c>
      <c r="G112" s="319" t="e">
        <f>VLOOKUP(B112,'пр.взв.'!B$6:H$138,6,FALSE)</f>
        <v>#N/A</v>
      </c>
      <c r="H112" s="297" t="e">
        <f>VLOOKUP(B112,'пр.взв.'!B$6:H$150,7,FALSE)</f>
        <v>#N/A</v>
      </c>
    </row>
    <row r="113" spans="1:8" ht="12.75" hidden="1">
      <c r="A113" s="313"/>
      <c r="B113" s="315"/>
      <c r="C113" s="306"/>
      <c r="D113" s="307"/>
      <c r="E113" s="304"/>
      <c r="F113" s="131"/>
      <c r="G113" s="311"/>
      <c r="H113" s="295"/>
    </row>
    <row r="114" spans="1:8" ht="12.75" hidden="1">
      <c r="A114" s="313" t="s">
        <v>26</v>
      </c>
      <c r="B114" s="315">
        <f>'пр.хода'!AI23</f>
        <v>39</v>
      </c>
      <c r="C114" s="306" t="e">
        <f>VLOOKUP(B114,'пр.взв.'!B$6:H$133,2,FALSE)</f>
        <v>#N/A</v>
      </c>
      <c r="D114" s="307" t="e">
        <f>VLOOKUP(B114,'пр.взв.'!B$6:H$133,3,FALSE)</f>
        <v>#N/A</v>
      </c>
      <c r="E114" s="304" t="e">
        <f>VLOOKUP(B114,'пр.взв.'!B$6:H$133,4,FALSE)</f>
        <v>#N/A</v>
      </c>
      <c r="F114" s="131" t="e">
        <f>VLOOKUP(B114,'пр.взв.'!B$6:H$141,5,FALSE)</f>
        <v>#N/A</v>
      </c>
      <c r="G114" s="311" t="e">
        <f>VLOOKUP(B114,'пр.взв.'!B$6:H$138,6,FALSE)</f>
        <v>#N/A</v>
      </c>
      <c r="H114" s="295" t="e">
        <f>VLOOKUP(B114,'пр.взв.'!B$6:H$150,7,FALSE)</f>
        <v>#N/A</v>
      </c>
    </row>
    <row r="115" spans="1:8" ht="12.75" hidden="1">
      <c r="A115" s="313"/>
      <c r="B115" s="315"/>
      <c r="C115" s="306"/>
      <c r="D115" s="307"/>
      <c r="E115" s="304"/>
      <c r="F115" s="131"/>
      <c r="G115" s="311"/>
      <c r="H115" s="295"/>
    </row>
    <row r="116" spans="1:8" ht="12.75" hidden="1">
      <c r="A116" s="313" t="s">
        <v>26</v>
      </c>
      <c r="B116" s="315">
        <f>'пр.хода'!AH43</f>
        <v>56</v>
      </c>
      <c r="C116" s="306" t="e">
        <f>VLOOKUP(B116,'пр.взв.'!B$6:H$133,2,FALSE)</f>
        <v>#N/A</v>
      </c>
      <c r="D116" s="307" t="e">
        <f>VLOOKUP(B116,'пр.взв.'!B$6:H$133,3,FALSE)</f>
        <v>#N/A</v>
      </c>
      <c r="E116" s="304" t="e">
        <f>VLOOKUP(B116,'пр.взв.'!B$6:H$133,4,FALSE)</f>
        <v>#N/A</v>
      </c>
      <c r="F116" s="131" t="e">
        <f>VLOOKUP(B116,'пр.взв.'!B$6:H$141,5,FALSE)</f>
        <v>#N/A</v>
      </c>
      <c r="G116" s="311" t="e">
        <f>VLOOKUP(B116,'пр.взв.'!B$6:H$138,6,FALSE)</f>
        <v>#N/A</v>
      </c>
      <c r="H116" s="295" t="e">
        <f>VLOOKUP(B116,'пр.взв.'!B$6:H$150,7,FALSE)</f>
        <v>#N/A</v>
      </c>
    </row>
    <row r="117" spans="1:8" ht="12.75" hidden="1">
      <c r="A117" s="313"/>
      <c r="B117" s="315"/>
      <c r="C117" s="306"/>
      <c r="D117" s="307"/>
      <c r="E117" s="304"/>
      <c r="F117" s="131"/>
      <c r="G117" s="311"/>
      <c r="H117" s="295"/>
    </row>
    <row r="118" spans="1:8" ht="12.75" hidden="1">
      <c r="A118" s="313" t="s">
        <v>26</v>
      </c>
      <c r="B118" s="315">
        <f>'пр.хода'!AH13</f>
        <v>57</v>
      </c>
      <c r="C118" s="306" t="e">
        <f>VLOOKUP(B118,'пр.взв.'!B$6:H$133,2,FALSE)</f>
        <v>#N/A</v>
      </c>
      <c r="D118" s="307" t="e">
        <f>VLOOKUP(B118,'пр.взв.'!B$6:H$133,3,FALSE)</f>
        <v>#N/A</v>
      </c>
      <c r="E118" s="304" t="e">
        <f>VLOOKUP(B118,'пр.взв.'!B$6:H$133,4,FALSE)</f>
        <v>#N/A</v>
      </c>
      <c r="F118" s="131" t="e">
        <f>VLOOKUP(B118,'пр.взв.'!B$6:H$141,5,FALSE)</f>
        <v>#N/A</v>
      </c>
      <c r="G118" s="311" t="e">
        <f>VLOOKUP(B118,'пр.взв.'!B$6:H$138,6,FALSE)</f>
        <v>#N/A</v>
      </c>
      <c r="H118" s="295" t="e">
        <f>VLOOKUP(B118,'пр.взв.'!B$6:H$150,7,FALSE)</f>
        <v>#N/A</v>
      </c>
    </row>
    <row r="119" spans="1:8" ht="12.75" hidden="1">
      <c r="A119" s="313"/>
      <c r="B119" s="315"/>
      <c r="C119" s="306"/>
      <c r="D119" s="307"/>
      <c r="E119" s="304"/>
      <c r="F119" s="131"/>
      <c r="G119" s="311"/>
      <c r="H119" s="295"/>
    </row>
    <row r="120" spans="1:8" ht="12.75" hidden="1">
      <c r="A120" s="313" t="s">
        <v>26</v>
      </c>
      <c r="B120" s="315">
        <f>'пр.хода'!AH31</f>
        <v>58</v>
      </c>
      <c r="C120" s="306" t="e">
        <f>VLOOKUP(B120,'пр.взв.'!B$6:H$133,2,FALSE)</f>
        <v>#N/A</v>
      </c>
      <c r="D120" s="307" t="e">
        <f>VLOOKUP(B120,'пр.взв.'!B$6:H$133,3,FALSE)</f>
        <v>#N/A</v>
      </c>
      <c r="E120" s="304" t="e">
        <f>VLOOKUP(B120,'пр.взв.'!B$6:H$133,4,FALSE)</f>
        <v>#N/A</v>
      </c>
      <c r="F120" s="131" t="e">
        <f>VLOOKUP(B120,'пр.взв.'!B$6:H$141,5,FALSE)</f>
        <v>#N/A</v>
      </c>
      <c r="G120" s="311" t="e">
        <f>VLOOKUP(B120,'пр.взв.'!B$6:H$138,6,FALSE)</f>
        <v>#N/A</v>
      </c>
      <c r="H120" s="295" t="e">
        <f>VLOOKUP(B120,'пр.взв.'!B$6:H$150,7,FALSE)</f>
        <v>#N/A</v>
      </c>
    </row>
    <row r="121" spans="1:8" ht="12.75" hidden="1">
      <c r="A121" s="313"/>
      <c r="B121" s="315"/>
      <c r="C121" s="306"/>
      <c r="D121" s="307"/>
      <c r="E121" s="304"/>
      <c r="F121" s="131"/>
      <c r="G121" s="311"/>
      <c r="H121" s="295"/>
    </row>
    <row r="122" spans="1:8" ht="12.75" hidden="1">
      <c r="A122" s="313" t="s">
        <v>26</v>
      </c>
      <c r="B122" s="315">
        <f>'пр.хода'!AH22</f>
        <v>59</v>
      </c>
      <c r="C122" s="306" t="e">
        <f>VLOOKUP(B122,'пр.взв.'!B$6:H$133,2,FALSE)</f>
        <v>#N/A</v>
      </c>
      <c r="D122" s="307" t="e">
        <f>VLOOKUP(B122,'пр.взв.'!B$6:H$133,3,FALSE)</f>
        <v>#N/A</v>
      </c>
      <c r="E122" s="304" t="e">
        <f>VLOOKUP(B122,'пр.взв.'!B$6:H$133,4,FALSE)</f>
        <v>#N/A</v>
      </c>
      <c r="F122" s="131" t="e">
        <f>VLOOKUP(B122,'пр.взв.'!B$6:H$141,5,FALSE)</f>
        <v>#N/A</v>
      </c>
      <c r="G122" s="311" t="e">
        <f>VLOOKUP(B122,'пр.взв.'!B$6:H$138,6,FALSE)</f>
        <v>#N/A</v>
      </c>
      <c r="H122" s="295" t="e">
        <f>VLOOKUP(B122,'пр.взв.'!B$6:H$150,7,FALSE)</f>
        <v>#N/A</v>
      </c>
    </row>
    <row r="123" spans="1:8" ht="12.75" hidden="1">
      <c r="A123" s="313"/>
      <c r="B123" s="315"/>
      <c r="C123" s="306"/>
      <c r="D123" s="307"/>
      <c r="E123" s="304"/>
      <c r="F123" s="131"/>
      <c r="G123" s="311"/>
      <c r="H123" s="295"/>
    </row>
    <row r="124" spans="1:8" ht="12.75" hidden="1">
      <c r="A124" s="313" t="s">
        <v>26</v>
      </c>
      <c r="B124" s="315">
        <f>'пр.хода'!AH41</f>
        <v>60</v>
      </c>
      <c r="C124" s="306" t="e">
        <f>VLOOKUP(B124,'пр.взв.'!B$6:H$133,2,FALSE)</f>
        <v>#N/A</v>
      </c>
      <c r="D124" s="307" t="e">
        <f>VLOOKUP(B124,'пр.взв.'!B$6:H$133,3,FALSE)</f>
        <v>#N/A</v>
      </c>
      <c r="E124" s="304" t="e">
        <f>VLOOKUP(B124,'пр.взв.'!B$6:H$133,4,FALSE)</f>
        <v>#N/A</v>
      </c>
      <c r="F124" s="131" t="e">
        <f>VLOOKUP(B124,'пр.взв.'!B$6:H$141,5,FALSE)</f>
        <v>#N/A</v>
      </c>
      <c r="G124" s="311" t="e">
        <f>VLOOKUP(B124,'пр.взв.'!B$6:H$138,6,FALSE)</f>
        <v>#N/A</v>
      </c>
      <c r="H124" s="295" t="e">
        <f>VLOOKUP(B124,'пр.взв.'!B$6:H$150,7,FALSE)</f>
        <v>#N/A</v>
      </c>
    </row>
    <row r="125" spans="1:8" ht="12.75" hidden="1">
      <c r="A125" s="313"/>
      <c r="B125" s="315"/>
      <c r="C125" s="306"/>
      <c r="D125" s="307"/>
      <c r="E125" s="304"/>
      <c r="F125" s="131"/>
      <c r="G125" s="311"/>
      <c r="H125" s="295"/>
    </row>
    <row r="126" spans="1:8" ht="12.75" hidden="1">
      <c r="A126" s="313" t="s">
        <v>26</v>
      </c>
      <c r="B126" s="315" t="str">
        <f>'пр.хода'!AH17</f>
        <v> </v>
      </c>
      <c r="C126" s="306" t="e">
        <f>VLOOKUP(B126,'пр.взв.'!B$6:H$133,2,FALSE)</f>
        <v>#N/A</v>
      </c>
      <c r="D126" s="307" t="e">
        <f>VLOOKUP(B126,'пр.взв.'!B$6:H$133,3,FALSE)</f>
        <v>#N/A</v>
      </c>
      <c r="E126" s="304" t="e">
        <f>VLOOKUP(B126,'пр.взв.'!B$6:H$133,4,FALSE)</f>
        <v>#N/A</v>
      </c>
      <c r="F126" s="131" t="e">
        <f>VLOOKUP(B126,'пр.взв.'!B$6:H$141,5,FALSE)</f>
        <v>#N/A</v>
      </c>
      <c r="G126" s="311" t="e">
        <f>VLOOKUP(B126,'пр.взв.'!B$6:H$138,6,FALSE)</f>
        <v>#N/A</v>
      </c>
      <c r="H126" s="295" t="e">
        <f>VLOOKUP(B126,'пр.взв.'!B$6:H$150,7,FALSE)</f>
        <v>#N/A</v>
      </c>
    </row>
    <row r="127" spans="1:8" ht="12.75" hidden="1">
      <c r="A127" s="313"/>
      <c r="B127" s="315"/>
      <c r="C127" s="306"/>
      <c r="D127" s="307"/>
      <c r="E127" s="304"/>
      <c r="F127" s="131"/>
      <c r="G127" s="311"/>
      <c r="H127" s="295"/>
    </row>
    <row r="128" spans="1:8" ht="12.75" hidden="1">
      <c r="A128" s="313" t="s">
        <v>26</v>
      </c>
      <c r="B128" s="315" t="str">
        <f>'пр.хода'!AH35</f>
        <v> </v>
      </c>
      <c r="C128" s="306" t="e">
        <f>VLOOKUP(B128,'пр.взв.'!B$6:H$133,2,FALSE)</f>
        <v>#N/A</v>
      </c>
      <c r="D128" s="307" t="e">
        <f>VLOOKUP(B128,'пр.взв.'!B$6:H$133,3,FALSE)</f>
        <v>#N/A</v>
      </c>
      <c r="E128" s="304" t="e">
        <f>VLOOKUP(B128,'пр.взв.'!B$6:H$133,4,FALSE)</f>
        <v>#N/A</v>
      </c>
      <c r="F128" s="131" t="e">
        <f>VLOOKUP(B128,'пр.взв.'!B$6:H$141,5,FALSE)</f>
        <v>#N/A</v>
      </c>
      <c r="G128" s="311" t="e">
        <f>VLOOKUP(B128,'пр.взв.'!B$6:H$138,6,FALSE)</f>
        <v>#N/A</v>
      </c>
      <c r="H128" s="295" t="e">
        <f>VLOOKUP(B128,'пр.взв.'!B$6:H$150,7,FALSE)</f>
        <v>#N/A</v>
      </c>
    </row>
    <row r="129" spans="1:8" ht="12.75" hidden="1">
      <c r="A129" s="313"/>
      <c r="B129" s="315"/>
      <c r="C129" s="306"/>
      <c r="D129" s="307"/>
      <c r="E129" s="304"/>
      <c r="F129" s="131"/>
      <c r="G129" s="311"/>
      <c r="H129" s="295"/>
    </row>
    <row r="130" spans="1:8" ht="12.75" hidden="1">
      <c r="A130" s="313" t="s">
        <v>26</v>
      </c>
      <c r="B130" s="315" t="str">
        <f>'пр.хода'!AH26</f>
        <v> </v>
      </c>
      <c r="C130" s="306" t="e">
        <f>VLOOKUP(B130,'пр.взв.'!B$6:H$133,2,FALSE)</f>
        <v>#N/A</v>
      </c>
      <c r="D130" s="307" t="e">
        <f>VLOOKUP(B130,'пр.взв.'!B$6:H$133,3,FALSE)</f>
        <v>#N/A</v>
      </c>
      <c r="E130" s="304" t="e">
        <f>VLOOKUP(B130,'пр.взв.'!B$6:H$133,4,FALSE)</f>
        <v>#N/A</v>
      </c>
      <c r="F130" s="131" t="e">
        <f>VLOOKUP(B130,'пр.взв.'!B$6:H$141,5,FALSE)</f>
        <v>#N/A</v>
      </c>
      <c r="G130" s="311" t="e">
        <f>VLOOKUP(B130,'пр.взв.'!B$6:H$138,6,FALSE)</f>
        <v>#N/A</v>
      </c>
      <c r="H130" s="295" t="e">
        <f>VLOOKUP(B130,'пр.взв.'!B$6:H$150,7,FALSE)</f>
        <v>#N/A</v>
      </c>
    </row>
    <row r="131" spans="1:8" ht="12.75" hidden="1">
      <c r="A131" s="313"/>
      <c r="B131" s="315"/>
      <c r="C131" s="306"/>
      <c r="D131" s="307"/>
      <c r="E131" s="304"/>
      <c r="F131" s="131"/>
      <c r="G131" s="311"/>
      <c r="H131" s="295"/>
    </row>
    <row r="132" spans="1:8" ht="12.75" hidden="1">
      <c r="A132" s="313" t="s">
        <v>26</v>
      </c>
      <c r="B132" s="315">
        <f>'пр.хода'!AH45</f>
        <v>64</v>
      </c>
      <c r="C132" s="306" t="e">
        <f>VLOOKUP(B132,'пр.взв.'!B$6:H$133,2,FALSE)</f>
        <v>#N/A</v>
      </c>
      <c r="D132" s="307" t="e">
        <f>VLOOKUP(B132,'пр.взв.'!B$6:H$133,3,FALSE)</f>
        <v>#N/A</v>
      </c>
      <c r="E132" s="304" t="e">
        <f>VLOOKUP(B132,'пр.взв.'!B$6:H$133,4,FALSE)</f>
        <v>#N/A</v>
      </c>
      <c r="F132" s="131" t="e">
        <f>VLOOKUP(B132,'пр.взв.'!B$6:H$141,5,FALSE)</f>
        <v>#N/A</v>
      </c>
      <c r="G132" s="311" t="e">
        <f>VLOOKUP(B132,'пр.взв.'!B$6:H$138,6,FALSE)</f>
        <v>#N/A</v>
      </c>
      <c r="H132" s="295" t="e">
        <f>VLOOKUP(B132,'пр.взв.'!B$6:H$150,7,FALSE)</f>
        <v>#N/A</v>
      </c>
    </row>
    <row r="133" spans="1:8" ht="13.5" hidden="1" thickBot="1">
      <c r="A133" s="314"/>
      <c r="B133" s="316"/>
      <c r="C133" s="317"/>
      <c r="D133" s="318"/>
      <c r="E133" s="309"/>
      <c r="F133" s="310"/>
      <c r="G133" s="312"/>
      <c r="H133" s="296"/>
    </row>
    <row r="135" spans="1:10" ht="12.75">
      <c r="A135" s="23" t="str">
        <f>HYPERLINK('[1]реквизиты'!$A$6)</f>
        <v>Гл. судья, судья МК</v>
      </c>
      <c r="B135" s="9"/>
      <c r="C135" s="22"/>
      <c r="D135" s="24"/>
      <c r="E135" s="24"/>
      <c r="F135" s="25" t="str">
        <f>'[2]реквизиты'!$G$7</f>
        <v>Н.Н.Малышев</v>
      </c>
      <c r="H135" s="28" t="str">
        <f>'[1]реквизиты'!$G$8</f>
        <v>/г.Москва/</v>
      </c>
      <c r="I135" s="12"/>
      <c r="J135" s="9"/>
    </row>
    <row r="136" spans="1:10" ht="12.75">
      <c r="A136" s="22"/>
      <c r="B136" s="9"/>
      <c r="C136" s="22"/>
      <c r="D136" s="24"/>
      <c r="E136" s="24"/>
      <c r="F136" s="24"/>
      <c r="H136" s="27"/>
      <c r="I136" s="10"/>
      <c r="J136" s="9"/>
    </row>
    <row r="137" spans="1:10" ht="12.75">
      <c r="A137" s="22"/>
      <c r="B137" s="9"/>
      <c r="C137" s="22"/>
      <c r="D137" s="24"/>
      <c r="E137" s="24"/>
      <c r="F137" s="24"/>
      <c r="H137" s="16"/>
      <c r="I137" s="12"/>
      <c r="J137" s="9"/>
    </row>
    <row r="138" spans="1:10" ht="12.75">
      <c r="A138" s="23" t="str">
        <f>'[2]реквизиты'!$A$8</f>
        <v>Гл. секретарь, судья МК</v>
      </c>
      <c r="B138" s="9"/>
      <c r="C138" s="22"/>
      <c r="D138" s="24"/>
      <c r="E138" s="24"/>
      <c r="F138" s="26" t="str">
        <f>'[2]реквизиты'!$G$9</f>
        <v>С.М.Трескин</v>
      </c>
      <c r="H138" s="28" t="str">
        <f>'[2]реквизиты'!$G$10</f>
        <v>/г.Бийск/</v>
      </c>
      <c r="I138" s="12"/>
      <c r="J138" s="9"/>
    </row>
    <row r="139" spans="1:10" ht="12.75">
      <c r="A139" s="12"/>
      <c r="B139" s="22"/>
      <c r="C139" s="22"/>
      <c r="D139" s="22"/>
      <c r="E139" s="24"/>
      <c r="F139" s="24"/>
      <c r="H139" s="22"/>
      <c r="I139" s="10"/>
      <c r="J139" s="9"/>
    </row>
    <row r="140" spans="1:10" ht="12.75">
      <c r="A140" s="10"/>
      <c r="B140" s="22"/>
      <c r="C140" s="22"/>
      <c r="D140" s="22"/>
      <c r="E140" s="24"/>
      <c r="F140" s="24"/>
      <c r="G140" s="24"/>
      <c r="H140" s="22"/>
      <c r="I140" s="10"/>
      <c r="J140" s="9"/>
    </row>
  </sheetData>
  <sheetProtection/>
  <mergeCells count="523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B3:G3"/>
    <mergeCell ref="H128:H129"/>
    <mergeCell ref="H130:H131"/>
    <mergeCell ref="H132:H13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2016-02-11T11:35:10Z</cp:lastPrinted>
  <dcterms:created xsi:type="dcterms:W3CDTF">1996-10-08T23:32:33Z</dcterms:created>
  <dcterms:modified xsi:type="dcterms:W3CDTF">2016-02-11T16:30:52Z</dcterms:modified>
  <cp:category/>
  <cp:version/>
  <cp:contentType/>
  <cp:contentStatus/>
</cp:coreProperties>
</file>