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tabRatio="703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<sst xmlns="http://schemas.openxmlformats.org/spreadsheetml/2006/main" count="215" uniqueCount="88">
  <si>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</si>
  <si>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</si>
  <si>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</si>
  <si>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</si>
  <si>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</si>
  <si>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</si>
  <si>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</si>
  <si>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</si>
  <si>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</si>
  <si>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</si>
  <si>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</si>
  <si>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</si>
  <si>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</si>
  <si>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</si>
  <si>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</si>
  <si>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</si>
  <si>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</si>
  <si>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</si>
  <si>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</si>
  <si>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</si>
  <si>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</si>
  <si>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</si>
  <si>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</si>
  <si>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</si>
  <si>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</si>
  <si>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</si>
  <si>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</si>
  <si>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</si>
  <si>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</si>
  <si>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</si>
  <si>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</si>
  <si>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</si>
  <si>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</si>
  <si>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</si>
  <si>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</si>
  <si>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</si>
  <si>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</si>
  <si>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</si>
  <si>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</si>
  <si>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</si>
  <si>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</si>
  <si>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</si>
  <si>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</si>
  <si>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</si>
  <si>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</si>
  <si>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</si>
  <si>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</si>
  <si>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</si>
  <si>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</si>
  <si>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</si>
  <si>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</si>
  <si>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ПОЛЕХИН Денирс Владимирович</t>
  </si>
  <si>
    <t>17.08.1990  МС</t>
  </si>
  <si>
    <t>МОС</t>
  </si>
  <si>
    <t>Москва Москомспорт</t>
  </si>
  <si>
    <t>Журавицкий С.В. Журавицкий А.В.</t>
  </si>
  <si>
    <t>МИШЕВ Тимофей Викторович</t>
  </si>
  <si>
    <t>16.07.1994   МС</t>
  </si>
  <si>
    <t>Журавицкий А.В. Журавицкий С.В.</t>
  </si>
  <si>
    <t>САИЙДАЛИЕВ Казбек Шахемирович</t>
  </si>
  <si>
    <t>26.08.1989  КМС</t>
  </si>
  <si>
    <t>ПФО</t>
  </si>
  <si>
    <t>Нижегородская обл. Кстово  ПР</t>
  </si>
  <si>
    <t>Храмов С.Н.                        Фролов И.М.</t>
  </si>
  <si>
    <t>ГОНЧАРУК Роман Михайлович</t>
  </si>
  <si>
    <t>24.06.1993  МС</t>
  </si>
  <si>
    <t>ВЕРХОЛАЗ Антон Александрович</t>
  </si>
  <si>
    <t>14.02.1990  МС</t>
  </si>
  <si>
    <t>СЗФО</t>
  </si>
  <si>
    <t>Калининградская обл. Калининград , Д.</t>
  </si>
  <si>
    <t>Ярмолюк В.С.                     Ярмолюк Н.С.</t>
  </si>
  <si>
    <t>ВЕСЕЛОВ Алексей Александрович</t>
  </si>
  <si>
    <t>11.01.1983  МС</t>
  </si>
  <si>
    <t>ЦФО</t>
  </si>
  <si>
    <t>Костромская обл. Кострома,Д</t>
  </si>
  <si>
    <t xml:space="preserve">Кушнерик Г.Г.   </t>
  </si>
  <si>
    <t>МИШЕВ Демид Викторович</t>
  </si>
  <si>
    <t>АНДРЮШКО Дмитрий Васильевич</t>
  </si>
  <si>
    <t>20.01.1992 КМС</t>
  </si>
  <si>
    <t>СФО</t>
  </si>
  <si>
    <t xml:space="preserve">Красноярский край Красноярск </t>
  </si>
  <si>
    <t>Знаменский Г.Е.                Трутнев П.В.</t>
  </si>
  <si>
    <t>в.к. св.100кг</t>
  </si>
  <si>
    <t xml:space="preserve"> (1 Круг)</t>
  </si>
  <si>
    <t xml:space="preserve"> (1Круг)</t>
  </si>
  <si>
    <t>4\0</t>
  </si>
  <si>
    <t>Гл.секретарь, судья ВК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</si>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</sst>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25" borderId="52" xfId="0" applyFont="1" applyFill="1" applyBorder="1" applyAlignment="1">
      <alignment horizontal="center" vertical="center" wrapText="1"/>
    </xf>
    <xf numFmtId="49" fontId="0" fillId="0" borderId="52" xfId="42" applyNumberFormat="1" applyFont="1" applyBorder="1" applyAlignment="1" applyProtection="1">
      <alignment horizontal="center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52" xfId="0" applyNumberFormat="1" applyFont="1" applyBorder="1" applyAlignment="1">
      <alignment horizontal="center" vertical="center" wrapText="1"/>
    </xf>
    <xf numFmtId="0" fontId="4" fillId="17" borderId="5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4" fillId="0" borderId="54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6" fillId="0" borderId="52" xfId="42" applyFont="1" applyBorder="1" applyAlignment="1" applyProtection="1">
      <alignment horizontal="center" vertical="center" wrapText="1"/>
      <protection/>
    </xf>
    <xf numFmtId="0" fontId="47" fillId="0" borderId="52" xfId="0" applyFont="1" applyBorder="1" applyAlignment="1">
      <alignment horizontal="center" vertical="center" wrapText="1"/>
    </xf>
    <xf numFmtId="0" fontId="47" fillId="0" borderId="53" xfId="42" applyFont="1" applyFill="1" applyBorder="1" applyAlignment="1" applyProtection="1">
      <alignment horizontal="left" vertical="center" wrapText="1"/>
      <protection/>
    </xf>
    <xf numFmtId="0" fontId="47" fillId="0" borderId="54" xfId="42" applyFont="1" applyFill="1" applyBorder="1" applyAlignment="1" applyProtection="1">
      <alignment horizontal="left" vertical="center" wrapText="1"/>
      <protection/>
    </xf>
    <xf numFmtId="0" fontId="47" fillId="0" borderId="28" xfId="42" applyFont="1" applyFill="1" applyBorder="1" applyAlignment="1" applyProtection="1">
      <alignment horizontal="center" vertical="center" wrapText="1"/>
      <protection/>
    </xf>
    <xf numFmtId="0" fontId="47" fillId="0" borderId="14" xfId="42" applyFont="1" applyFill="1" applyBorder="1" applyAlignment="1" applyProtection="1">
      <alignment horizontal="center" vertical="center" wrapText="1"/>
      <protection/>
    </xf>
    <xf numFmtId="0" fontId="47" fillId="0" borderId="17" xfId="42" applyFont="1" applyFill="1" applyBorder="1" applyAlignment="1" applyProtection="1">
      <alignment horizontal="left" vertical="center" wrapText="1"/>
      <protection/>
    </xf>
    <xf numFmtId="0" fontId="47" fillId="0" borderId="18" xfId="42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14" fontId="4" fillId="0" borderId="52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left" vertical="center" wrapText="1"/>
      <protection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left" vertical="center" wrapText="1"/>
      <protection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49" fontId="27" fillId="0" borderId="45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49" fontId="27" fillId="0" borderId="58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5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66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7" xfId="42" applyFont="1" applyBorder="1" applyAlignment="1" applyProtection="1">
      <alignment horizontal="center" vertical="center" wrapText="1"/>
      <protection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1" fillId="26" borderId="66" xfId="0" applyFont="1" applyFill="1" applyBorder="1" applyAlignment="1">
      <alignment horizontal="center" vertical="center"/>
    </xf>
    <xf numFmtId="0" fontId="21" fillId="26" borderId="69" xfId="0" applyFont="1" applyFill="1" applyBorder="1" applyAlignment="1">
      <alignment horizontal="center" vertical="center"/>
    </xf>
    <xf numFmtId="0" fontId="21" fillId="26" borderId="51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25" borderId="66" xfId="0" applyFont="1" applyFill="1" applyBorder="1" applyAlignment="1">
      <alignment horizontal="center" vertical="center"/>
    </xf>
    <xf numFmtId="0" fontId="21" fillId="25" borderId="69" xfId="0" applyFont="1" applyFill="1" applyBorder="1" applyAlignment="1">
      <alignment horizontal="center" vertical="center"/>
    </xf>
    <xf numFmtId="0" fontId="21" fillId="25" borderId="51" xfId="0" applyFont="1" applyFill="1" applyBorder="1" applyAlignment="1">
      <alignment horizontal="center" vertical="center"/>
    </xf>
    <xf numFmtId="0" fontId="12" fillId="24" borderId="48" xfId="42" applyFont="1" applyFill="1" applyBorder="1" applyAlignment="1" applyProtection="1">
      <alignment horizontal="center" vertical="center" wrapText="1"/>
      <protection/>
    </xf>
    <xf numFmtId="0" fontId="12" fillId="24" borderId="49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47" xfId="42" applyFont="1" applyFill="1" applyBorder="1" applyAlignment="1" applyProtection="1">
      <alignment horizontal="center" vertical="center"/>
      <protection/>
    </xf>
    <xf numFmtId="0" fontId="20" fillId="25" borderId="48" xfId="42" applyFont="1" applyFill="1" applyBorder="1" applyAlignment="1" applyProtection="1">
      <alignment horizontal="center" vertical="center"/>
      <protection/>
    </xf>
    <xf numFmtId="0" fontId="20" fillId="25" borderId="49" xfId="42" applyFont="1" applyFill="1" applyBorder="1" applyAlignment="1" applyProtection="1">
      <alignment horizontal="center" vertical="center"/>
      <protection/>
    </xf>
    <xf numFmtId="0" fontId="21" fillId="17" borderId="66" xfId="0" applyFont="1" applyFill="1" applyBorder="1" applyAlignment="1">
      <alignment horizontal="center" vertical="center"/>
    </xf>
    <xf numFmtId="0" fontId="21" fillId="17" borderId="69" xfId="0" applyFont="1" applyFill="1" applyBorder="1" applyAlignment="1">
      <alignment horizontal="center" vertical="center"/>
    </xf>
    <xf numFmtId="0" fontId="21" fillId="17" borderId="51" xfId="0" applyFont="1" applyFill="1" applyBorder="1" applyAlignment="1">
      <alignment horizontal="center" vertical="center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7" fillId="0" borderId="13" xfId="42" applyFont="1" applyBorder="1" applyAlignment="1" applyProtection="1">
      <alignment horizontal="center" vertical="center" wrapText="1"/>
      <protection/>
    </xf>
    <xf numFmtId="0" fontId="47" fillId="0" borderId="38" xfId="42" applyFont="1" applyBorder="1" applyAlignment="1" applyProtection="1">
      <alignment horizontal="center" vertical="center" wrapText="1"/>
      <protection/>
    </xf>
    <xf numFmtId="0" fontId="47" fillId="0" borderId="39" xfId="42" applyFont="1" applyBorder="1" applyAlignment="1" applyProtection="1">
      <alignment horizontal="center" vertical="center" wrapText="1"/>
      <protection/>
    </xf>
    <xf numFmtId="0" fontId="47" fillId="0" borderId="12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7" borderId="62" xfId="0" applyFont="1" applyFill="1" applyBorder="1" applyAlignment="1">
      <alignment horizontal="center" vertical="center" wrapText="1"/>
    </xf>
    <xf numFmtId="0" fontId="1" fillId="27" borderId="63" xfId="0" applyFont="1" applyFill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65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88" xfId="42" applyFont="1" applyBorder="1" applyAlignment="1" applyProtection="1">
      <alignment horizontal="center" vertical="center" wrapText="1"/>
      <protection/>
    </xf>
    <xf numFmtId="0" fontId="4" fillId="0" borderId="89" xfId="42" applyFont="1" applyBorder="1" applyAlignment="1" applyProtection="1">
      <alignment horizontal="center" vertical="center" wrapText="1"/>
      <protection/>
    </xf>
    <xf numFmtId="0" fontId="4" fillId="0" borderId="90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7" xfId="42" applyFont="1" applyBorder="1" applyAlignment="1" applyProtection="1">
      <alignment horizontal="center" vertical="center"/>
      <protection/>
    </xf>
    <xf numFmtId="0" fontId="1" fillId="0" borderId="48" xfId="42" applyFont="1" applyBorder="1" applyAlignment="1" applyProtection="1">
      <alignment horizontal="center" vertical="center"/>
      <protection/>
    </xf>
    <xf numFmtId="0" fontId="1" fillId="0" borderId="49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47" fillId="0" borderId="27" xfId="0" applyNumberFormat="1" applyFont="1" applyBorder="1" applyAlignment="1">
      <alignment horizontal="center" vertical="center" wrapText="1"/>
    </xf>
    <xf numFmtId="0" fontId="47" fillId="0" borderId="54" xfId="0" applyNumberFormat="1" applyFont="1" applyBorder="1" applyAlignment="1">
      <alignment horizontal="center" vertical="center" wrapText="1"/>
    </xf>
    <xf numFmtId="0" fontId="47" fillId="0" borderId="53" xfId="0" applyNumberFormat="1" applyFont="1" applyBorder="1" applyAlignment="1">
      <alignment horizontal="center" vertical="center" wrapText="1"/>
    </xf>
    <xf numFmtId="0" fontId="47" fillId="0" borderId="45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0"/>
  <sheetViews>
    <sheetView tabSelected="1" zoomScalePageLayoutView="0" workbookViewId="0" topLeftCell="A1">
      <selection activeCell="A20" sqref="A20:A2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42" t="s">
        <v>25</v>
      </c>
      <c r="B2" s="143"/>
      <c r="C2" s="143"/>
      <c r="D2" s="143"/>
      <c r="E2" s="143"/>
      <c r="F2" s="143"/>
      <c r="G2" s="143"/>
      <c r="H2" s="143"/>
    </row>
    <row r="3" spans="1:8" ht="31.5" customHeight="1" thickBot="1">
      <c r="A3" s="145" t="str">
        <f>'пр.хода'!C3</f>
        <v>КУБОК РОССИИ ПО БОЕВОМУ САМБО</v>
      </c>
      <c r="B3" s="146"/>
      <c r="C3" s="146"/>
      <c r="D3" s="146"/>
      <c r="E3" s="146"/>
      <c r="F3" s="146"/>
      <c r="G3" s="146"/>
      <c r="H3" s="147"/>
    </row>
    <row r="4" spans="1:8" ht="21.75" customHeight="1">
      <c r="A4" s="126" t="str">
        <f>'пр.хода'!C4</f>
        <v>01-05 октября 2015года г.Кстово</v>
      </c>
      <c r="B4" s="126"/>
      <c r="C4" s="126"/>
      <c r="D4" s="126"/>
      <c r="E4" s="126"/>
      <c r="F4" s="126"/>
      <c r="G4" s="126"/>
      <c r="H4" s="126"/>
    </row>
    <row r="5" spans="4:6" ht="20.25" customHeight="1" thickBot="1">
      <c r="D5" s="105" t="str">
        <f>HYPERLINK('пр.взв.'!D4)</f>
        <v>в.к. св.100кг</v>
      </c>
      <c r="E5" s="105"/>
      <c r="F5" s="105"/>
    </row>
    <row r="6" spans="1:8" ht="12.75" customHeight="1">
      <c r="A6" s="106" t="s">
        <v>11</v>
      </c>
      <c r="B6" s="128" t="s">
        <v>5</v>
      </c>
      <c r="C6" s="130" t="s">
        <v>6</v>
      </c>
      <c r="D6" s="132" t="s">
        <v>7</v>
      </c>
      <c r="E6" s="134" t="s">
        <v>8</v>
      </c>
      <c r="F6" s="132"/>
      <c r="G6" s="138" t="s">
        <v>10</v>
      </c>
      <c r="H6" s="148" t="s">
        <v>9</v>
      </c>
    </row>
    <row r="7" spans="1:8" ht="13.5" thickBot="1">
      <c r="A7" s="127"/>
      <c r="B7" s="129"/>
      <c r="C7" s="131"/>
      <c r="D7" s="133"/>
      <c r="E7" s="135"/>
      <c r="F7" s="133"/>
      <c r="G7" s="139"/>
      <c r="H7" s="149"/>
    </row>
    <row r="8" spans="1:8" ht="12.75" customHeight="1">
      <c r="A8" s="359">
        <v>1</v>
      </c>
      <c r="B8" s="123">
        <f>'пр.хода'!H9</f>
        <v>2</v>
      </c>
      <c r="C8" s="124" t="str">
        <f>VLOOKUP(B8,'пр.взв.'!B7:H22,2,FALSE)</f>
        <v>МИШЕВ Тимофей Викторович</v>
      </c>
      <c r="D8" s="125" t="str">
        <f>VLOOKUP(B8,'пр.взв.'!B7:H22,3,FALSE)</f>
        <v>16.07.1994   МС</v>
      </c>
      <c r="E8" s="110" t="str">
        <f>VLOOKUP(B8,'пр.взв.'!B7:H22,4,FALSE)</f>
        <v>МОС</v>
      </c>
      <c r="F8" s="140" t="str">
        <f>VLOOKUP(B8,'пр.взв.'!B7:H22,5,FALSE)</f>
        <v>Москва Москомспорт</v>
      </c>
      <c r="G8" s="355">
        <f>VLOOKUP(B8,'пр.взв.'!B7:H22,6,FALSE)</f>
        <v>0</v>
      </c>
      <c r="H8" s="150" t="str">
        <f>VLOOKUP(B8,'пр.взв.'!B7:H22,7,FALSE)</f>
        <v>Журавицкий А.В. Журавицкий С.В.</v>
      </c>
    </row>
    <row r="9" spans="1:8" ht="12.75">
      <c r="A9" s="113"/>
      <c r="B9" s="114"/>
      <c r="C9" s="121"/>
      <c r="D9" s="122"/>
      <c r="E9" s="108"/>
      <c r="F9" s="111"/>
      <c r="G9" s="356"/>
      <c r="H9" s="137"/>
    </row>
    <row r="10" spans="1:8" ht="12.75" customHeight="1">
      <c r="A10" s="113">
        <v>2</v>
      </c>
      <c r="B10" s="114">
        <f>'пр.хода'!H14</f>
        <v>5</v>
      </c>
      <c r="C10" s="117" t="str">
        <f>VLOOKUP(B10,'пр.взв.'!B7:H22,2,FALSE)</f>
        <v>ВЕРХОЛАЗ Антон Александрович</v>
      </c>
      <c r="D10" s="119" t="str">
        <f>VLOOKUP(B10,'пр.взв.'!B7:H22,3,FALSE)</f>
        <v>14.02.1990  МС</v>
      </c>
      <c r="E10" s="107" t="str">
        <f>VLOOKUP(B10,'пр.взв.'!B1:H24,4,FALSE)</f>
        <v>СЗФО</v>
      </c>
      <c r="F10" s="111" t="str">
        <f>VLOOKUP(B10,'пр.взв.'!B7:H22,5,FALSE)</f>
        <v>Калининградская обл. Калининград , Д.</v>
      </c>
      <c r="G10" s="357">
        <f>VLOOKUP(B10,'пр.взв.'!B7:H22,6,FALSE)</f>
        <v>0</v>
      </c>
      <c r="H10" s="136" t="str">
        <f>VLOOKUP(B10,'пр.взв.'!B7:H22,7,FALSE)</f>
        <v>Ярмолюк В.С.                     Ярмолюк Н.С.</v>
      </c>
    </row>
    <row r="11" spans="1:8" ht="12.75">
      <c r="A11" s="113"/>
      <c r="B11" s="114"/>
      <c r="C11" s="121"/>
      <c r="D11" s="122"/>
      <c r="E11" s="108"/>
      <c r="F11" s="111"/>
      <c r="G11" s="356"/>
      <c r="H11" s="137"/>
    </row>
    <row r="12" spans="1:8" ht="12.75" customHeight="1">
      <c r="A12" s="113">
        <v>3</v>
      </c>
      <c r="B12" s="114">
        <f>'пр.хода'!E25</f>
        <v>4</v>
      </c>
      <c r="C12" s="117" t="str">
        <f>VLOOKUP(B12,'пр.взв.'!B7:H22,2,FALSE)</f>
        <v>ГОНЧАРУК Роман Михайлович</v>
      </c>
      <c r="D12" s="119" t="str">
        <f>VLOOKUP(B12,'пр.взв.'!B7:H22,3,FALSE)</f>
        <v>24.06.1993  МС</v>
      </c>
      <c r="E12" s="107" t="str">
        <f>VLOOKUP(B12,'пр.взв.'!B3:H26,4,FALSE)</f>
        <v>МОС</v>
      </c>
      <c r="F12" s="111" t="str">
        <f>VLOOKUP(B12,'пр.взв.'!B7:H22,5,FALSE)</f>
        <v>Москва Москомспорт</v>
      </c>
      <c r="G12" s="357">
        <f>VLOOKUP(B12,'пр.взв.'!B7:H22,6,FALSE)</f>
        <v>0</v>
      </c>
      <c r="H12" s="136" t="str">
        <f>VLOOKUP(B12,'пр.взв.'!B7:H22,7,FALSE)</f>
        <v>Журавицкий С.В. Журавицкий А.В.</v>
      </c>
    </row>
    <row r="13" spans="1:8" ht="12.75">
      <c r="A13" s="113"/>
      <c r="B13" s="114"/>
      <c r="C13" s="121"/>
      <c r="D13" s="122"/>
      <c r="E13" s="108"/>
      <c r="F13" s="111"/>
      <c r="G13" s="356"/>
      <c r="H13" s="137"/>
    </row>
    <row r="14" spans="1:8" ht="12.75" customHeight="1">
      <c r="A14" s="113">
        <v>3</v>
      </c>
      <c r="B14" s="114">
        <f>'пр.хода'!Q25</f>
        <v>3</v>
      </c>
      <c r="C14" s="117" t="str">
        <f>VLOOKUP(B14,'пр.взв.'!B7:H22,2,FALSE)</f>
        <v>САИЙДАЛИЕВ Казбек Шахемирович</v>
      </c>
      <c r="D14" s="119" t="str">
        <f>VLOOKUP(B14,'пр.взв.'!B7:H22,3,FALSE)</f>
        <v>26.08.1989  КМС</v>
      </c>
      <c r="E14" s="107" t="str">
        <f>VLOOKUP(B14,'пр.взв.'!B1:H28,4,FALSE)</f>
        <v>ПФО</v>
      </c>
      <c r="F14" s="111" t="str">
        <f>VLOOKUP(B14,'пр.взв.'!B1:H24,5,FALSE)</f>
        <v>Нижегородская обл. Кстово  ПР</v>
      </c>
      <c r="G14" s="357">
        <f>VLOOKUP(B14,'пр.взв.'!B7:H22,6,FALSE)</f>
        <v>0</v>
      </c>
      <c r="H14" s="136" t="str">
        <f>VLOOKUP(B14,'пр.взв.'!B7:H22,7,FALSE)</f>
        <v>Храмов С.Н.                        Фролов И.М.</v>
      </c>
    </row>
    <row r="15" spans="1:8" ht="12.75">
      <c r="A15" s="113"/>
      <c r="B15" s="114"/>
      <c r="C15" s="121"/>
      <c r="D15" s="122"/>
      <c r="E15" s="108"/>
      <c r="F15" s="111"/>
      <c r="G15" s="356"/>
      <c r="H15" s="137"/>
    </row>
    <row r="16" spans="1:8" ht="12.75" customHeight="1">
      <c r="A16" s="113" t="s">
        <v>87</v>
      </c>
      <c r="B16" s="114">
        <v>6</v>
      </c>
      <c r="C16" s="117" t="str">
        <f>VLOOKUP(B16,'пр.взв.'!B7:H30,2,FALSE)</f>
        <v>ВЕСЕЛОВ Алексей Александрович</v>
      </c>
      <c r="D16" s="119" t="str">
        <f>VLOOKUP(B16,'пр.взв.'!B7:H22,3,FALSE)</f>
        <v>11.01.1983  МС</v>
      </c>
      <c r="E16" s="107" t="str">
        <f>VLOOKUP(B16,'пр.взв.'!B1:H30,4,FALSE)</f>
        <v>ЦФО</v>
      </c>
      <c r="F16" s="111" t="str">
        <f>VLOOKUP(B16,'пр.взв.'!B3:H26,5,FALSE)</f>
        <v>Костромская обл. Кострома,Д</v>
      </c>
      <c r="G16" s="357">
        <f>VLOOKUP(B16,'пр.взв.'!B7:H22,6,FALSE)</f>
        <v>0</v>
      </c>
      <c r="H16" s="136" t="str">
        <f>VLOOKUP(B16,'пр.взв.'!B7:H22,7,FALSE)</f>
        <v>Кушнерик Г.Г.   </v>
      </c>
    </row>
    <row r="17" spans="1:8" ht="12.75">
      <c r="A17" s="113"/>
      <c r="B17" s="114"/>
      <c r="C17" s="121"/>
      <c r="D17" s="122"/>
      <c r="E17" s="108"/>
      <c r="F17" s="111"/>
      <c r="G17" s="356"/>
      <c r="H17" s="137"/>
    </row>
    <row r="18" spans="1:8" ht="12.75" customHeight="1">
      <c r="A18" s="113" t="s">
        <v>87</v>
      </c>
      <c r="B18" s="114">
        <v>8</v>
      </c>
      <c r="C18" s="117" t="str">
        <f>VLOOKUP(B18,'пр.взв.'!B7:H22,2,FALSE)</f>
        <v>АНДРЮШКО Дмитрий Васильевич</v>
      </c>
      <c r="D18" s="119" t="str">
        <f>VLOOKUP(B18,'пр.взв.'!B7:H22,3,FALSE)</f>
        <v>20.01.1992 КМС</v>
      </c>
      <c r="E18" s="107" t="str">
        <f>VLOOKUP(B18,'пр.взв.'!B1:H32,4,FALSE)</f>
        <v>СФО</v>
      </c>
      <c r="F18" s="111" t="str">
        <f>VLOOKUP(B18,'пр.взв.'!B7:H22,5,FALSE)</f>
        <v>Красноярский край Красноярск </v>
      </c>
      <c r="G18" s="357">
        <f>VLOOKUP(B18,'пр.взв.'!B7:H22,6,FALSE)</f>
        <v>0</v>
      </c>
      <c r="H18" s="136" t="str">
        <f>VLOOKUP(B18,'пр.взв.'!B7:H22,7,FALSE)</f>
        <v>Знаменский Г.Е.                Трутнев П.В.</v>
      </c>
    </row>
    <row r="19" spans="1:8" ht="12.75">
      <c r="A19" s="113"/>
      <c r="B19" s="114"/>
      <c r="C19" s="121"/>
      <c r="D19" s="122"/>
      <c r="E19" s="108"/>
      <c r="F19" s="111"/>
      <c r="G19" s="356"/>
      <c r="H19" s="137"/>
    </row>
    <row r="20" spans="1:8" ht="12.75" customHeight="1">
      <c r="A20" s="113" t="s">
        <v>49</v>
      </c>
      <c r="B20" s="114">
        <v>1</v>
      </c>
      <c r="C20" s="117" t="str">
        <f>VLOOKUP(B20,'пр.взв.'!B7:H22,2,FALSE)</f>
        <v>ПОЛЕХИН Денирс Владимирович</v>
      </c>
      <c r="D20" s="119" t="str">
        <f>VLOOKUP(B20,'пр.взв.'!B7:H22,3,FALSE)</f>
        <v>17.08.1990  МС</v>
      </c>
      <c r="E20" s="107" t="str">
        <f>VLOOKUP(B20,'пр.взв.'!B1:H34,4,FALSE)</f>
        <v>МОС</v>
      </c>
      <c r="F20" s="111" t="str">
        <f>VLOOKUP(B20,'пр.взв.'!B7:H22,5,FALSE)</f>
        <v>Москва Москомспорт</v>
      </c>
      <c r="G20" s="357">
        <f>VLOOKUP(B20,'пр.взв.'!B7:H22,6,FALSE)</f>
        <v>0</v>
      </c>
      <c r="H20" s="136" t="str">
        <f>VLOOKUP(B20,'пр.взв.'!B7:H22,7,FALSE)</f>
        <v>Журавицкий С.В. Журавицкий А.В.</v>
      </c>
    </row>
    <row r="21" spans="1:8" ht="12.75">
      <c r="A21" s="113"/>
      <c r="B21" s="114"/>
      <c r="C21" s="121"/>
      <c r="D21" s="122"/>
      <c r="E21" s="108"/>
      <c r="F21" s="111"/>
      <c r="G21" s="356"/>
      <c r="H21" s="137"/>
    </row>
    <row r="22" spans="1:8" ht="12.75" customHeight="1">
      <c r="A22" s="113" t="s">
        <v>49</v>
      </c>
      <c r="B22" s="114">
        <v>7</v>
      </c>
      <c r="C22" s="117" t="str">
        <f>VLOOKUP(B22,'пр.взв.'!B7:H22,2,FALSE)</f>
        <v>МИШЕВ Демид Викторович</v>
      </c>
      <c r="D22" s="119" t="str">
        <f>VLOOKUP(B22,'пр.взв.'!B7:H22,3,FALSE)</f>
        <v>16.07.1994   МС</v>
      </c>
      <c r="E22" s="107" t="str">
        <f>VLOOKUP(B22,'пр.взв.'!B2:H36,4,FALSE)</f>
        <v>МОС</v>
      </c>
      <c r="F22" s="111" t="str">
        <f>VLOOKUP(B22,'пр.взв.'!B7:H22,5,FALSE)</f>
        <v>Москва Москомспорт</v>
      </c>
      <c r="G22" s="357">
        <f>VLOOKUP(B22,'пр.взв.'!B7:H22,6,FALSE)</f>
        <v>0</v>
      </c>
      <c r="H22" s="136" t="str">
        <f>VLOOKUP(B22,'пр.взв.'!B7:H22,7,FALSE)</f>
        <v>Журавицкий А.В. Журавицкий С.В.</v>
      </c>
    </row>
    <row r="23" spans="1:8" ht="13.5" thickBot="1">
      <c r="A23" s="115"/>
      <c r="B23" s="116"/>
      <c r="C23" s="118"/>
      <c r="D23" s="120"/>
      <c r="E23" s="109"/>
      <c r="F23" s="112"/>
      <c r="G23" s="358"/>
      <c r="H23" s="144"/>
    </row>
    <row r="25" spans="1:11" ht="15">
      <c r="A25" s="56" t="str">
        <f>HYPERLINK('[1]реквизиты'!$A$6)</f>
        <v>Гл. судья, судья МК</v>
      </c>
      <c r="B25" s="58"/>
      <c r="C25" s="59"/>
      <c r="D25" s="55"/>
      <c r="E25" s="55"/>
      <c r="F25" s="55"/>
      <c r="G25" s="57" t="str">
        <f>'[2]реквизиты'!$G$7</f>
        <v>Бабоян Р.М.</v>
      </c>
      <c r="I25" s="6"/>
      <c r="J25" s="3"/>
      <c r="K25" s="3"/>
    </row>
    <row r="26" spans="1:12" ht="15">
      <c r="A26" s="58"/>
      <c r="B26" s="58"/>
      <c r="C26" s="59"/>
      <c r="D26" s="6"/>
      <c r="E26" s="6"/>
      <c r="F26" s="6"/>
      <c r="G26" s="5" t="str">
        <f>'[2]реквизиты'!$G$8</f>
        <v>/Армавир/</v>
      </c>
      <c r="I26" s="6"/>
      <c r="J26" s="3"/>
      <c r="K26" s="3"/>
      <c r="L26" s="3"/>
    </row>
    <row r="27" spans="1:12" ht="15">
      <c r="A27" s="58"/>
      <c r="B27" s="58"/>
      <c r="C27" s="59"/>
      <c r="D27" s="6"/>
      <c r="E27" s="6"/>
      <c r="F27" s="6"/>
      <c r="G27" s="6"/>
      <c r="I27" s="6"/>
      <c r="J27" s="3"/>
      <c r="K27" s="3"/>
      <c r="L27" s="3"/>
    </row>
    <row r="28" spans="1:11" ht="15">
      <c r="A28" s="104" t="s">
        <v>86</v>
      </c>
      <c r="B28" s="58"/>
      <c r="C28" s="59"/>
      <c r="D28" s="55"/>
      <c r="E28" s="55"/>
      <c r="F28" s="55"/>
      <c r="G28" s="57" t="str">
        <f>'[2]реквизиты'!$G$9</f>
        <v>Тимошин А.С.</v>
      </c>
      <c r="I28" s="6"/>
      <c r="J28" s="14"/>
      <c r="K28" s="14"/>
    </row>
    <row r="29" spans="1:8" ht="15">
      <c r="A29" s="58"/>
      <c r="B29" s="58"/>
      <c r="C29" s="58"/>
      <c r="D29" s="6"/>
      <c r="E29" s="6"/>
      <c r="F29" s="6"/>
      <c r="G29" s="5" t="str">
        <f>'[2]реквизиты'!$G$10</f>
        <v>/Рыбинск/</v>
      </c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F20:F21"/>
    <mergeCell ref="G20:G21"/>
    <mergeCell ref="A18:A19"/>
    <mergeCell ref="B18:B19"/>
    <mergeCell ref="C18:C19"/>
    <mergeCell ref="D18:D19"/>
    <mergeCell ref="F16:F17"/>
    <mergeCell ref="G16:G17"/>
    <mergeCell ref="F18:F19"/>
    <mergeCell ref="G18:G19"/>
    <mergeCell ref="F22:F23"/>
    <mergeCell ref="G22:G23"/>
    <mergeCell ref="A20:A21"/>
    <mergeCell ref="B20:B21"/>
    <mergeCell ref="A22:A23"/>
    <mergeCell ref="B22:B23"/>
    <mergeCell ref="C22:C23"/>
    <mergeCell ref="D22:D23"/>
    <mergeCell ref="C20:C21"/>
    <mergeCell ref="D20:D21"/>
    <mergeCell ref="E20:E21"/>
    <mergeCell ref="E22:E23"/>
    <mergeCell ref="E8:E9"/>
    <mergeCell ref="E10:E11"/>
    <mergeCell ref="E12:E13"/>
    <mergeCell ref="E14:E15"/>
    <mergeCell ref="E16:E17"/>
    <mergeCell ref="E18:E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3">
      <selection activeCell="A27" sqref="A27:I39"/>
    </sheetView>
  </sheetViews>
  <sheetFormatPr defaultColWidth="9.140625" defaultRowHeight="12.75"/>
  <cols>
    <col min="1" max="1" width="5.00390625" style="0" customWidth="1"/>
    <col min="2" max="2" width="7.8515625" style="0" customWidth="1"/>
    <col min="3" max="3" width="25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0.85156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51" t="str">
        <f>'пр.хода'!C3</f>
        <v>КУБОК РОССИИ ПО БОЕВОМУ САМБО</v>
      </c>
      <c r="B1" s="152"/>
      <c r="C1" s="152"/>
      <c r="D1" s="152"/>
      <c r="E1" s="152"/>
      <c r="F1" s="152"/>
      <c r="G1" s="152"/>
      <c r="H1" s="152"/>
      <c r="I1" s="152"/>
    </row>
    <row r="2" spans="4:6" ht="27.75" customHeight="1">
      <c r="D2" s="50" t="s">
        <v>20</v>
      </c>
      <c r="E2" s="50"/>
      <c r="F2" s="63" t="str">
        <f>HYPERLINK('пр.взв.'!D4)</f>
        <v>в.к. св.100кг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6" t="s">
        <v>13</v>
      </c>
      <c r="B5" s="156" t="s">
        <v>5</v>
      </c>
      <c r="C5" s="164" t="s">
        <v>6</v>
      </c>
      <c r="D5" s="156" t="s">
        <v>14</v>
      </c>
      <c r="E5" s="178" t="s">
        <v>15</v>
      </c>
      <c r="F5" s="179"/>
      <c r="G5" s="156" t="s">
        <v>16</v>
      </c>
      <c r="H5" s="156" t="s">
        <v>17</v>
      </c>
      <c r="I5" s="156" t="s">
        <v>18</v>
      </c>
    </row>
    <row r="6" spans="1:9" ht="12.75">
      <c r="A6" s="163"/>
      <c r="B6" s="163"/>
      <c r="C6" s="163"/>
      <c r="D6" s="163"/>
      <c r="E6" s="180"/>
      <c r="F6" s="181"/>
      <c r="G6" s="163"/>
      <c r="H6" s="163"/>
      <c r="I6" s="163"/>
    </row>
    <row r="7" spans="1:9" ht="12.75">
      <c r="A7" s="162"/>
      <c r="B7" s="170">
        <f>'пр.хода'!C22</f>
        <v>0</v>
      </c>
      <c r="C7" s="172" t="e">
        <f>VLOOKUP(B7,'пр.взв.'!B7:D22,2,FALSE)</f>
        <v>#N/A</v>
      </c>
      <c r="D7" s="172" t="e">
        <f>VLOOKUP(B7,'пр.взв.'!B7:F22,3,FALSE)</f>
        <v>#N/A</v>
      </c>
      <c r="E7" s="174" t="e">
        <f>VLOOKUP(B7,'пр.взв.'!B7:F22,4,FALSE)</f>
        <v>#N/A</v>
      </c>
      <c r="F7" s="176" t="e">
        <f>VLOOKUP(B7,'пр.взв.'!B7:G22,5,FALSE)</f>
        <v>#N/A</v>
      </c>
      <c r="G7" s="166"/>
      <c r="H7" s="161"/>
      <c r="I7" s="156"/>
    </row>
    <row r="8" spans="1:9" ht="12.75">
      <c r="A8" s="162"/>
      <c r="B8" s="171"/>
      <c r="C8" s="173"/>
      <c r="D8" s="173"/>
      <c r="E8" s="175"/>
      <c r="F8" s="177"/>
      <c r="G8" s="166"/>
      <c r="H8" s="161"/>
      <c r="I8" s="156"/>
    </row>
    <row r="9" spans="1:9" ht="12.75">
      <c r="A9" s="157"/>
      <c r="B9" s="165">
        <f>'пр.хода'!B27</f>
        <v>4</v>
      </c>
      <c r="C9" s="167" t="str">
        <f>VLOOKUP(B9,'пр.взв.'!B7:D24,2,FALSE)</f>
        <v>ГОНЧАРУК Роман Михайлович</v>
      </c>
      <c r="D9" s="167" t="str">
        <f>VLOOKUP(B9,'пр.взв.'!B7:F24,3,FALSE)</f>
        <v>24.06.1993  МС</v>
      </c>
      <c r="E9" s="107" t="str">
        <f>VLOOKUP(B9,'пр.взв.'!B9:F24,4,FALSE)</f>
        <v>МОС</v>
      </c>
      <c r="F9" s="153" t="str">
        <f>VLOOKUP(B9,'пр.взв.'!B7:G24,5,FALSE)</f>
        <v>Москва Москомспорт</v>
      </c>
      <c r="G9" s="166"/>
      <c r="H9" s="156"/>
      <c r="I9" s="156"/>
    </row>
    <row r="10" spans="1:9" ht="12.75">
      <c r="A10" s="157"/>
      <c r="B10" s="156"/>
      <c r="C10" s="168"/>
      <c r="D10" s="168"/>
      <c r="E10" s="169"/>
      <c r="F10" s="154"/>
      <c r="G10" s="166"/>
      <c r="H10" s="156"/>
      <c r="I10" s="156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св.100кг</v>
      </c>
    </row>
    <row r="17" spans="1:9" ht="12.75">
      <c r="A17" s="156" t="s">
        <v>13</v>
      </c>
      <c r="B17" s="156" t="s">
        <v>5</v>
      </c>
      <c r="C17" s="164" t="s">
        <v>6</v>
      </c>
      <c r="D17" s="156" t="s">
        <v>14</v>
      </c>
      <c r="E17" s="178" t="s">
        <v>15</v>
      </c>
      <c r="F17" s="179"/>
      <c r="G17" s="156" t="s">
        <v>16</v>
      </c>
      <c r="H17" s="156" t="s">
        <v>17</v>
      </c>
      <c r="I17" s="156" t="s">
        <v>18</v>
      </c>
    </row>
    <row r="18" spans="1:9" ht="12.75">
      <c r="A18" s="163"/>
      <c r="B18" s="163"/>
      <c r="C18" s="163"/>
      <c r="D18" s="163"/>
      <c r="E18" s="180"/>
      <c r="F18" s="181"/>
      <c r="G18" s="163"/>
      <c r="H18" s="163"/>
      <c r="I18" s="163"/>
    </row>
    <row r="19" spans="1:9" ht="12.75" customHeight="1">
      <c r="A19" s="162"/>
      <c r="B19" s="158">
        <f>'пр.хода'!R22</f>
        <v>6</v>
      </c>
      <c r="C19" s="159" t="str">
        <f>VLOOKUP(B19,'пр.взв.'!B7:F22,2,FALSE)</f>
        <v>ВЕСЕЛОВ Алексей Александрович</v>
      </c>
      <c r="D19" s="159" t="str">
        <f>VLOOKUP(B19,'пр.взв.'!B7:G22,3,FALSE)</f>
        <v>11.01.1983  МС</v>
      </c>
      <c r="E19" s="107" t="str">
        <f>VLOOKUP(B19,'пр.взв.'!B1:F34,4,FALSE)</f>
        <v>ЦФО</v>
      </c>
      <c r="F19" s="153" t="str">
        <f>VLOOKUP(B19,'пр.взв.'!B7:H22,5,FALSE)</f>
        <v>Костромская обл. Кострома,Д</v>
      </c>
      <c r="G19" s="155"/>
      <c r="H19" s="161"/>
      <c r="I19" s="156"/>
    </row>
    <row r="20" spans="1:9" ht="12.75">
      <c r="A20" s="162"/>
      <c r="B20" s="156"/>
      <c r="C20" s="159"/>
      <c r="D20" s="159"/>
      <c r="E20" s="108"/>
      <c r="F20" s="160"/>
      <c r="G20" s="155"/>
      <c r="H20" s="161"/>
      <c r="I20" s="156"/>
    </row>
    <row r="21" spans="1:9" ht="12.75" customHeight="1">
      <c r="A21" s="157"/>
      <c r="B21" s="165">
        <f>'пр.хода'!S27</f>
        <v>3</v>
      </c>
      <c r="C21" s="159" t="str">
        <f>VLOOKUP(B21,'пр.взв.'!B7:F24,2,FALSE)</f>
        <v>САИЙДАЛИЕВ Казбек Шахемирович</v>
      </c>
      <c r="D21" s="159" t="str">
        <f>VLOOKUP(B21,'пр.взв.'!B7:G24,3,FALSE)</f>
        <v>26.08.1989  КМС</v>
      </c>
      <c r="E21" s="107" t="str">
        <f>VLOOKUP(B21,'пр.взв.'!B2:F36,4,FALSE)</f>
        <v>ПФО</v>
      </c>
      <c r="F21" s="153" t="str">
        <f>VLOOKUP(B21,'пр.взв.'!B7:H24,5,FALSE)</f>
        <v>Нижегородская обл. Кстово  ПР</v>
      </c>
      <c r="G21" s="155"/>
      <c r="H21" s="156"/>
      <c r="I21" s="156"/>
    </row>
    <row r="22" spans="1:9" ht="12.75">
      <c r="A22" s="157"/>
      <c r="B22" s="156"/>
      <c r="C22" s="159"/>
      <c r="D22" s="159"/>
      <c r="E22" s="169"/>
      <c r="F22" s="154"/>
      <c r="G22" s="155"/>
      <c r="H22" s="156"/>
      <c r="I22" s="156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св.100кг</v>
      </c>
    </row>
    <row r="30" spans="1:9" ht="12.75">
      <c r="A30" s="156" t="s">
        <v>13</v>
      </c>
      <c r="B30" s="156" t="s">
        <v>5</v>
      </c>
      <c r="C30" s="164" t="s">
        <v>6</v>
      </c>
      <c r="D30" s="156" t="s">
        <v>14</v>
      </c>
      <c r="E30" s="178" t="s">
        <v>15</v>
      </c>
      <c r="F30" s="179"/>
      <c r="G30" s="156" t="s">
        <v>16</v>
      </c>
      <c r="H30" s="156" t="s">
        <v>17</v>
      </c>
      <c r="I30" s="156" t="s">
        <v>18</v>
      </c>
    </row>
    <row r="31" spans="1:9" ht="12.75">
      <c r="A31" s="163"/>
      <c r="B31" s="163"/>
      <c r="C31" s="163"/>
      <c r="D31" s="163"/>
      <c r="E31" s="182"/>
      <c r="F31" s="183"/>
      <c r="G31" s="163"/>
      <c r="H31" s="163"/>
      <c r="I31" s="163"/>
    </row>
    <row r="32" spans="1:9" ht="12.75" customHeight="1">
      <c r="A32" s="162"/>
      <c r="B32" s="158">
        <f>'пр.хода'!G11</f>
        <v>5</v>
      </c>
      <c r="C32" s="159" t="str">
        <f>VLOOKUP(B32,'пр.взв.'!B7:F35,2,FALSE)</f>
        <v>ВЕРХОЛАЗ Антон Александрович</v>
      </c>
      <c r="D32" s="159" t="str">
        <f>VLOOKUP(B32,'пр.взв.'!B7:G35,3,FALSE)</f>
        <v>14.02.1990  МС</v>
      </c>
      <c r="E32" s="107" t="str">
        <f>VLOOKUP(B32,'пр.взв.'!B2:F47,4,FALSE)</f>
        <v>СЗФО</v>
      </c>
      <c r="F32" s="153" t="str">
        <f>VLOOKUP(B32,'пр.взв.'!B7:H35,5,FALSE)</f>
        <v>Калининградская обл. Калининград , Д.</v>
      </c>
      <c r="G32" s="155"/>
      <c r="H32" s="161"/>
      <c r="I32" s="156"/>
    </row>
    <row r="33" spans="1:9" ht="12.75">
      <c r="A33" s="162"/>
      <c r="B33" s="156"/>
      <c r="C33" s="159"/>
      <c r="D33" s="159"/>
      <c r="E33" s="108"/>
      <c r="F33" s="160"/>
      <c r="G33" s="155"/>
      <c r="H33" s="161"/>
      <c r="I33" s="156"/>
    </row>
    <row r="34" spans="1:9" ht="12.75" customHeight="1">
      <c r="A34" s="157"/>
      <c r="B34" s="158">
        <f>'пр.хода'!O11</f>
        <v>2</v>
      </c>
      <c r="C34" s="159" t="str">
        <f>VLOOKUP(B34,'пр.взв.'!B7:F37,2,FALSE)</f>
        <v>МИШЕВ Тимофей Викторович</v>
      </c>
      <c r="D34" s="159" t="str">
        <f>VLOOKUP(B34,'пр.взв.'!B7:G37,3,FALSE)</f>
        <v>16.07.1994   МС</v>
      </c>
      <c r="E34" s="107" t="str">
        <f>VLOOKUP(B34,'пр.взв.'!B3:F49,4,FALSE)</f>
        <v>МОС</v>
      </c>
      <c r="F34" s="153" t="str">
        <f>VLOOKUP(B34,'пр.взв.'!B7:H37,5,FALSE)</f>
        <v>Москва Москомспорт</v>
      </c>
      <c r="G34" s="155"/>
      <c r="H34" s="156"/>
      <c r="I34" s="156"/>
    </row>
    <row r="35" spans="1:9" ht="12.75">
      <c r="A35" s="157"/>
      <c r="B35" s="156"/>
      <c r="C35" s="159"/>
      <c r="D35" s="159"/>
      <c r="E35" s="169"/>
      <c r="F35" s="154"/>
      <c r="G35" s="155"/>
      <c r="H35" s="156"/>
      <c r="I35" s="156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9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E34:E35"/>
    <mergeCell ref="E30:F31"/>
    <mergeCell ref="E17:F18"/>
    <mergeCell ref="E19:E20"/>
    <mergeCell ref="E21:E22"/>
    <mergeCell ref="F19:F20"/>
    <mergeCell ref="F21:F22"/>
    <mergeCell ref="A5:A6"/>
    <mergeCell ref="B5:B6"/>
    <mergeCell ref="C5:C6"/>
    <mergeCell ref="D5:D6"/>
    <mergeCell ref="G5:G6"/>
    <mergeCell ref="H5:H6"/>
    <mergeCell ref="I5:I6"/>
    <mergeCell ref="E5:F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A7" sqref="A7:A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42" t="s">
        <v>24</v>
      </c>
      <c r="B1" s="143"/>
      <c r="C1" s="143"/>
      <c r="D1" s="143"/>
      <c r="E1" s="143"/>
      <c r="F1" s="143"/>
      <c r="G1" s="143"/>
      <c r="H1" s="143"/>
    </row>
    <row r="2" spans="1:8" ht="33.75" customHeight="1" thickBot="1">
      <c r="A2" s="151" t="str">
        <f>'пр.хода'!C3</f>
        <v>КУБОК РОССИИ ПО БОЕВОМУ САМБО</v>
      </c>
      <c r="B2" s="197"/>
      <c r="C2" s="197"/>
      <c r="D2" s="197"/>
      <c r="E2" s="197"/>
      <c r="F2" s="197"/>
      <c r="G2" s="197"/>
      <c r="H2" s="198"/>
    </row>
    <row r="3" spans="1:12" ht="17.25" customHeight="1">
      <c r="A3" s="126" t="str">
        <f>HYPERLINK('[1]реквизиты'!$A$3)</f>
        <v>дата и место проведения</v>
      </c>
      <c r="B3" s="126"/>
      <c r="C3" s="126"/>
      <c r="D3" s="126"/>
      <c r="E3" s="126"/>
      <c r="F3" s="126"/>
      <c r="G3" s="126"/>
      <c r="H3" s="126"/>
      <c r="I3" s="13"/>
      <c r="J3" s="13"/>
      <c r="K3" s="13"/>
      <c r="L3" s="14"/>
    </row>
    <row r="4" spans="4:11" ht="19.5" customHeight="1">
      <c r="D4" s="196" t="s">
        <v>82</v>
      </c>
      <c r="E4" s="196"/>
      <c r="F4" s="196"/>
      <c r="I4" s="15"/>
      <c r="J4" s="15"/>
      <c r="K4" s="15"/>
    </row>
    <row r="5" spans="1:8" ht="12.75" customHeight="1">
      <c r="A5" s="163" t="s">
        <v>4</v>
      </c>
      <c r="B5" s="193" t="s">
        <v>5</v>
      </c>
      <c r="C5" s="163" t="s">
        <v>6</v>
      </c>
      <c r="D5" s="163" t="s">
        <v>7</v>
      </c>
      <c r="E5" s="184" t="s">
        <v>8</v>
      </c>
      <c r="F5" s="119"/>
      <c r="G5" s="163" t="s">
        <v>10</v>
      </c>
      <c r="H5" s="163" t="s">
        <v>9</v>
      </c>
    </row>
    <row r="6" spans="1:8" ht="12.75">
      <c r="A6" s="164"/>
      <c r="B6" s="194"/>
      <c r="C6" s="164"/>
      <c r="D6" s="164"/>
      <c r="E6" s="185"/>
      <c r="F6" s="122"/>
      <c r="G6" s="164"/>
      <c r="H6" s="164"/>
    </row>
    <row r="7" spans="1:8" ht="12.75" customHeight="1">
      <c r="A7" s="156">
        <v>1</v>
      </c>
      <c r="B7" s="189">
        <v>1</v>
      </c>
      <c r="C7" s="187" t="s">
        <v>51</v>
      </c>
      <c r="D7" s="186" t="s">
        <v>52</v>
      </c>
      <c r="E7" s="184" t="s">
        <v>53</v>
      </c>
      <c r="F7" s="188" t="s">
        <v>54</v>
      </c>
      <c r="G7" s="186"/>
      <c r="H7" s="187" t="s">
        <v>55</v>
      </c>
    </row>
    <row r="8" spans="1:8" ht="12.75" customHeight="1">
      <c r="A8" s="156"/>
      <c r="B8" s="189"/>
      <c r="C8" s="187"/>
      <c r="D8" s="186"/>
      <c r="E8" s="185"/>
      <c r="F8" s="188"/>
      <c r="G8" s="186"/>
      <c r="H8" s="187"/>
    </row>
    <row r="9" spans="1:8" ht="12.75" customHeight="1">
      <c r="A9" s="156">
        <v>2</v>
      </c>
      <c r="B9" s="189">
        <v>2</v>
      </c>
      <c r="C9" s="187" t="s">
        <v>56</v>
      </c>
      <c r="D9" s="186" t="s">
        <v>57</v>
      </c>
      <c r="E9" s="184" t="s">
        <v>53</v>
      </c>
      <c r="F9" s="188" t="s">
        <v>54</v>
      </c>
      <c r="G9" s="186"/>
      <c r="H9" s="187" t="s">
        <v>58</v>
      </c>
    </row>
    <row r="10" spans="1:8" ht="12.75" customHeight="1">
      <c r="A10" s="156"/>
      <c r="B10" s="189"/>
      <c r="C10" s="187"/>
      <c r="D10" s="186"/>
      <c r="E10" s="185"/>
      <c r="F10" s="188"/>
      <c r="G10" s="186"/>
      <c r="H10" s="187"/>
    </row>
    <row r="11" spans="1:8" ht="12.75" customHeight="1">
      <c r="A11" s="156">
        <v>3</v>
      </c>
      <c r="B11" s="189">
        <v>3</v>
      </c>
      <c r="C11" s="190" t="s">
        <v>59</v>
      </c>
      <c r="D11" s="191" t="s">
        <v>60</v>
      </c>
      <c r="E11" s="184" t="s">
        <v>61</v>
      </c>
      <c r="F11" s="188" t="s">
        <v>62</v>
      </c>
      <c r="G11" s="161"/>
      <c r="H11" s="190" t="s">
        <v>63</v>
      </c>
    </row>
    <row r="12" spans="1:8" ht="15" customHeight="1">
      <c r="A12" s="156"/>
      <c r="B12" s="189"/>
      <c r="C12" s="190"/>
      <c r="D12" s="192"/>
      <c r="E12" s="185"/>
      <c r="F12" s="188"/>
      <c r="G12" s="161"/>
      <c r="H12" s="192"/>
    </row>
    <row r="13" spans="1:8" ht="12.75" customHeight="1">
      <c r="A13" s="156">
        <v>4</v>
      </c>
      <c r="B13" s="189">
        <v>4</v>
      </c>
      <c r="C13" s="187" t="s">
        <v>64</v>
      </c>
      <c r="D13" s="186" t="s">
        <v>65</v>
      </c>
      <c r="E13" s="184" t="s">
        <v>53</v>
      </c>
      <c r="F13" s="188" t="s">
        <v>54</v>
      </c>
      <c r="G13" s="186"/>
      <c r="H13" s="187" t="s">
        <v>55</v>
      </c>
    </row>
    <row r="14" spans="1:8" ht="15" customHeight="1">
      <c r="A14" s="156"/>
      <c r="B14" s="189"/>
      <c r="C14" s="187"/>
      <c r="D14" s="186"/>
      <c r="E14" s="185"/>
      <c r="F14" s="188"/>
      <c r="G14" s="186"/>
      <c r="H14" s="187"/>
    </row>
    <row r="15" spans="1:8" ht="15" customHeight="1">
      <c r="A15" s="156">
        <v>5</v>
      </c>
      <c r="B15" s="195">
        <v>5</v>
      </c>
      <c r="C15" s="187" t="s">
        <v>66</v>
      </c>
      <c r="D15" s="186" t="s">
        <v>67</v>
      </c>
      <c r="E15" s="184" t="s">
        <v>68</v>
      </c>
      <c r="F15" s="188" t="s">
        <v>69</v>
      </c>
      <c r="G15" s="186"/>
      <c r="H15" s="187" t="s">
        <v>70</v>
      </c>
    </row>
    <row r="16" spans="1:8" ht="15.75" customHeight="1">
      <c r="A16" s="156"/>
      <c r="B16" s="195"/>
      <c r="C16" s="187"/>
      <c r="D16" s="186"/>
      <c r="E16" s="185"/>
      <c r="F16" s="188"/>
      <c r="G16" s="186"/>
      <c r="H16" s="187"/>
    </row>
    <row r="17" spans="1:8" ht="12.75" customHeight="1">
      <c r="A17" s="156">
        <v>6</v>
      </c>
      <c r="B17" s="189">
        <v>6</v>
      </c>
      <c r="C17" s="190" t="s">
        <v>71</v>
      </c>
      <c r="D17" s="191" t="s">
        <v>72</v>
      </c>
      <c r="E17" s="184" t="s">
        <v>73</v>
      </c>
      <c r="F17" s="188" t="s">
        <v>74</v>
      </c>
      <c r="G17" s="161"/>
      <c r="H17" s="190" t="s">
        <v>75</v>
      </c>
    </row>
    <row r="18" spans="1:8" ht="15" customHeight="1">
      <c r="A18" s="156"/>
      <c r="B18" s="189"/>
      <c r="C18" s="190"/>
      <c r="D18" s="192"/>
      <c r="E18" s="185"/>
      <c r="F18" s="188"/>
      <c r="G18" s="161"/>
      <c r="H18" s="192"/>
    </row>
    <row r="19" spans="1:8" ht="12.75" customHeight="1">
      <c r="A19" s="156">
        <v>7</v>
      </c>
      <c r="B19" s="189">
        <v>7</v>
      </c>
      <c r="C19" s="187" t="s">
        <v>76</v>
      </c>
      <c r="D19" s="186" t="s">
        <v>57</v>
      </c>
      <c r="E19" s="184" t="s">
        <v>53</v>
      </c>
      <c r="F19" s="188" t="s">
        <v>54</v>
      </c>
      <c r="G19" s="186"/>
      <c r="H19" s="187" t="s">
        <v>58</v>
      </c>
    </row>
    <row r="20" spans="1:8" ht="15" customHeight="1">
      <c r="A20" s="156"/>
      <c r="B20" s="189"/>
      <c r="C20" s="187"/>
      <c r="D20" s="186"/>
      <c r="E20" s="185"/>
      <c r="F20" s="188"/>
      <c r="G20" s="186"/>
      <c r="H20" s="187"/>
    </row>
    <row r="21" spans="1:8" ht="12.75" customHeight="1">
      <c r="A21" s="156">
        <v>8</v>
      </c>
      <c r="B21" s="189">
        <v>8</v>
      </c>
      <c r="C21" s="190" t="s">
        <v>77</v>
      </c>
      <c r="D21" s="191" t="s">
        <v>78</v>
      </c>
      <c r="E21" s="184" t="s">
        <v>79</v>
      </c>
      <c r="F21" s="188" t="s">
        <v>80</v>
      </c>
      <c r="G21" s="161"/>
      <c r="H21" s="190" t="s">
        <v>81</v>
      </c>
    </row>
    <row r="22" spans="1:8" ht="15" customHeight="1">
      <c r="A22" s="156"/>
      <c r="B22" s="189"/>
      <c r="C22" s="190"/>
      <c r="D22" s="192"/>
      <c r="E22" s="185"/>
      <c r="F22" s="188"/>
      <c r="G22" s="161"/>
      <c r="H22" s="192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A19:A20"/>
    <mergeCell ref="B19:B20"/>
    <mergeCell ref="C19:C20"/>
    <mergeCell ref="D19:D20"/>
    <mergeCell ref="G15:G16"/>
    <mergeCell ref="A15:A16"/>
    <mergeCell ref="B15:B16"/>
    <mergeCell ref="G17:G18"/>
    <mergeCell ref="A17:A18"/>
    <mergeCell ref="B17:B18"/>
    <mergeCell ref="C17:C18"/>
    <mergeCell ref="D17:D18"/>
    <mergeCell ref="F17:F18"/>
    <mergeCell ref="A11:A12"/>
    <mergeCell ref="F15:F16"/>
    <mergeCell ref="G5:G6"/>
    <mergeCell ref="D9:D10"/>
    <mergeCell ref="A7:A8"/>
    <mergeCell ref="D13:D14"/>
    <mergeCell ref="D7:D8"/>
    <mergeCell ref="F11:F12"/>
    <mergeCell ref="C13:C14"/>
    <mergeCell ref="G13:G14"/>
    <mergeCell ref="C15:C16"/>
    <mergeCell ref="D15:D16"/>
    <mergeCell ref="A13:A14"/>
    <mergeCell ref="B13:B14"/>
    <mergeCell ref="A5:A6"/>
    <mergeCell ref="B5:B6"/>
    <mergeCell ref="C5:C6"/>
    <mergeCell ref="D5:D6"/>
    <mergeCell ref="F7:F8"/>
    <mergeCell ref="B11:B12"/>
    <mergeCell ref="C11:C12"/>
    <mergeCell ref="D11:D12"/>
    <mergeCell ref="B7:B8"/>
    <mergeCell ref="C7:C8"/>
    <mergeCell ref="G11:G12"/>
    <mergeCell ref="E11:E12"/>
    <mergeCell ref="G9:G10"/>
    <mergeCell ref="C9:C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2.57421875" style="0" customWidth="1"/>
    <col min="10" max="11" width="6.00390625" style="0" customWidth="1"/>
    <col min="12" max="12" width="22.7109375" style="0" customWidth="1"/>
    <col min="15" max="15" width="22.7109375" style="0" customWidth="1"/>
    <col min="16" max="16" width="7.7109375" style="0" customWidth="1"/>
    <col min="18" max="18" width="9.421875" style="0" customWidth="1"/>
  </cols>
  <sheetData>
    <row r="1" spans="2:18" ht="15.75" customHeight="1">
      <c r="B1" s="255" t="s">
        <v>41</v>
      </c>
      <c r="C1" s="255"/>
      <c r="D1" s="255"/>
      <c r="E1" s="255"/>
      <c r="F1" s="255"/>
      <c r="G1" s="255"/>
      <c r="H1" s="255"/>
      <c r="I1" s="255"/>
      <c r="K1" s="255" t="s">
        <v>41</v>
      </c>
      <c r="L1" s="255"/>
      <c r="M1" s="255"/>
      <c r="N1" s="255"/>
      <c r="O1" s="255"/>
      <c r="P1" s="255"/>
      <c r="Q1" s="255"/>
      <c r="R1" s="255"/>
    </row>
    <row r="2" spans="2:18" ht="15.75" customHeight="1">
      <c r="B2" s="256" t="str">
        <f>'пр.взв.'!D4</f>
        <v>в.к. св.100кг</v>
      </c>
      <c r="C2" s="257"/>
      <c r="D2" s="257"/>
      <c r="E2" s="257"/>
      <c r="F2" s="257"/>
      <c r="G2" s="257"/>
      <c r="H2" s="257"/>
      <c r="I2" s="257"/>
      <c r="K2" s="256" t="str">
        <f>'пр.взв.'!D4</f>
        <v>в.к. св.100кг</v>
      </c>
      <c r="L2" s="257"/>
      <c r="M2" s="257"/>
      <c r="N2" s="257"/>
      <c r="O2" s="257"/>
      <c r="P2" s="257"/>
      <c r="Q2" s="257"/>
      <c r="R2" s="257"/>
    </row>
    <row r="3" spans="2:18" ht="16.5" thickBot="1">
      <c r="B3" s="78" t="s">
        <v>37</v>
      </c>
      <c r="C3" s="80" t="s">
        <v>83</v>
      </c>
      <c r="D3" s="79" t="s">
        <v>40</v>
      </c>
      <c r="E3" s="80"/>
      <c r="F3" s="78"/>
      <c r="G3" s="80"/>
      <c r="H3" s="80"/>
      <c r="I3" s="80"/>
      <c r="K3" s="78" t="s">
        <v>1</v>
      </c>
      <c r="L3" s="80" t="s">
        <v>84</v>
      </c>
      <c r="M3" s="79" t="s">
        <v>40</v>
      </c>
      <c r="N3" s="80"/>
      <c r="O3" s="78"/>
      <c r="P3" s="80"/>
      <c r="Q3" s="80"/>
      <c r="R3" s="80"/>
    </row>
    <row r="4" spans="1:18" ht="12.75" customHeight="1">
      <c r="A4" s="230" t="s">
        <v>47</v>
      </c>
      <c r="B4" s="232" t="s">
        <v>5</v>
      </c>
      <c r="C4" s="222" t="s">
        <v>6</v>
      </c>
      <c r="D4" s="222" t="s">
        <v>14</v>
      </c>
      <c r="E4" s="222" t="s">
        <v>15</v>
      </c>
      <c r="F4" s="222" t="s">
        <v>16</v>
      </c>
      <c r="G4" s="224" t="s">
        <v>42</v>
      </c>
      <c r="H4" s="226" t="s">
        <v>43</v>
      </c>
      <c r="I4" s="228" t="s">
        <v>18</v>
      </c>
      <c r="J4" s="230" t="s">
        <v>47</v>
      </c>
      <c r="K4" s="232" t="s">
        <v>5</v>
      </c>
      <c r="L4" s="222" t="s">
        <v>6</v>
      </c>
      <c r="M4" s="222" t="s">
        <v>14</v>
      </c>
      <c r="N4" s="222" t="s">
        <v>15</v>
      </c>
      <c r="O4" s="222" t="s">
        <v>16</v>
      </c>
      <c r="P4" s="224" t="s">
        <v>42</v>
      </c>
      <c r="Q4" s="226" t="s">
        <v>43</v>
      </c>
      <c r="R4" s="228" t="s">
        <v>18</v>
      </c>
    </row>
    <row r="5" spans="1:18" ht="13.5" customHeight="1" thickBot="1">
      <c r="A5" s="231"/>
      <c r="B5" s="233" t="s">
        <v>38</v>
      </c>
      <c r="C5" s="223"/>
      <c r="D5" s="223"/>
      <c r="E5" s="223"/>
      <c r="F5" s="223"/>
      <c r="G5" s="225"/>
      <c r="H5" s="227"/>
      <c r="I5" s="229" t="s">
        <v>39</v>
      </c>
      <c r="J5" s="231"/>
      <c r="K5" s="233" t="s">
        <v>38</v>
      </c>
      <c r="L5" s="223"/>
      <c r="M5" s="223"/>
      <c r="N5" s="223"/>
      <c r="O5" s="223"/>
      <c r="P5" s="225"/>
      <c r="Q5" s="227"/>
      <c r="R5" s="229" t="s">
        <v>39</v>
      </c>
    </row>
    <row r="6" spans="1:18" ht="12.75">
      <c r="A6" s="245">
        <v>1</v>
      </c>
      <c r="B6" s="243">
        <v>1</v>
      </c>
      <c r="C6" s="218" t="str">
        <f>VLOOKUP(B6,'пр.взв.'!B7:F70,2,FALSE)</f>
        <v>ПОЛЕХИН Денирс Владимирович</v>
      </c>
      <c r="D6" s="220" t="str">
        <f>VLOOKUP(B6,'пр.взв.'!B7:G126,3,FALSE)</f>
        <v>17.08.1990  МС</v>
      </c>
      <c r="E6" s="220" t="str">
        <f>VLOOKUP(B6,'пр.взв.'!B7:H126,4,FALSE)</f>
        <v>МОС</v>
      </c>
      <c r="F6" s="204"/>
      <c r="G6" s="205"/>
      <c r="H6" s="206"/>
      <c r="I6" s="207"/>
      <c r="J6" s="208">
        <v>5</v>
      </c>
      <c r="K6" s="243">
        <v>2</v>
      </c>
      <c r="L6" s="213" t="str">
        <f>VLOOKUP(K6,'пр.взв.'!B7:F70,2,FALSE)</f>
        <v>МИШЕВ Тимофей Викторович</v>
      </c>
      <c r="M6" s="203" t="str">
        <f>VLOOKUP(K6,'пр.взв.'!B7:G126,3,FALSE)</f>
        <v>16.07.1994   МС</v>
      </c>
      <c r="N6" s="203" t="str">
        <f>VLOOKUP(K6,'пр.взв.'!B7:H126,4,FALSE)</f>
        <v>МОС</v>
      </c>
      <c r="O6" s="204"/>
      <c r="P6" s="205"/>
      <c r="Q6" s="206"/>
      <c r="R6" s="207"/>
    </row>
    <row r="7" spans="1:18" ht="12.75">
      <c r="A7" s="246"/>
      <c r="B7" s="242"/>
      <c r="C7" s="219"/>
      <c r="D7" s="155"/>
      <c r="E7" s="155"/>
      <c r="F7" s="155"/>
      <c r="G7" s="155"/>
      <c r="H7" s="161"/>
      <c r="I7" s="156"/>
      <c r="J7" s="209"/>
      <c r="K7" s="242"/>
      <c r="L7" s="214"/>
      <c r="M7" s="202"/>
      <c r="N7" s="202"/>
      <c r="O7" s="155"/>
      <c r="P7" s="155"/>
      <c r="Q7" s="161"/>
      <c r="R7" s="156"/>
    </row>
    <row r="8" spans="1:18" ht="12.75">
      <c r="A8" s="246"/>
      <c r="B8" s="242">
        <v>5</v>
      </c>
      <c r="C8" s="221" t="str">
        <f>VLOOKUP(B8,'пр.взв.'!B7:F70,2,FALSE)</f>
        <v>ВЕРХОЛАЗ Антон Александрович</v>
      </c>
      <c r="D8" s="165" t="str">
        <f>VLOOKUP(B8,'пр.взв.'!B7:G128,3,FALSE)</f>
        <v>14.02.1990  МС</v>
      </c>
      <c r="E8" s="165" t="str">
        <f>VLOOKUP(B8,'пр.взв.'!B7:H128,4,FALSE)</f>
        <v>СЗФО</v>
      </c>
      <c r="F8" s="199"/>
      <c r="G8" s="199"/>
      <c r="H8" s="163"/>
      <c r="I8" s="163"/>
      <c r="J8" s="209"/>
      <c r="K8" s="242">
        <v>6</v>
      </c>
      <c r="L8" s="217" t="str">
        <f>VLOOKUP(K8,'пр.взв.'!B7:F70,2,FALSE)</f>
        <v>ВЕСЕЛОВ Алексей Александрович</v>
      </c>
      <c r="M8" s="201" t="str">
        <f>VLOOKUP(K8,'пр.взв.'!B7:G128,3,FALSE)</f>
        <v>11.01.1983  МС</v>
      </c>
      <c r="N8" s="201" t="str">
        <f>VLOOKUP(K8,'пр.взв.'!B7:H128,4,FALSE)</f>
        <v>ЦФО</v>
      </c>
      <c r="O8" s="199"/>
      <c r="P8" s="199"/>
      <c r="Q8" s="163"/>
      <c r="R8" s="163"/>
    </row>
    <row r="9" spans="1:18" ht="13.5" thickBot="1">
      <c r="A9" s="252"/>
      <c r="B9" s="250"/>
      <c r="C9" s="253"/>
      <c r="D9" s="254"/>
      <c r="E9" s="254"/>
      <c r="F9" s="244"/>
      <c r="G9" s="244"/>
      <c r="H9" s="139"/>
      <c r="I9" s="139"/>
      <c r="J9" s="249"/>
      <c r="K9" s="250"/>
      <c r="L9" s="251"/>
      <c r="M9" s="248"/>
      <c r="N9" s="248"/>
      <c r="O9" s="244"/>
      <c r="P9" s="244"/>
      <c r="Q9" s="139"/>
      <c r="R9" s="139"/>
    </row>
    <row r="10" spans="1:18" ht="12.75">
      <c r="A10" s="245">
        <v>2</v>
      </c>
      <c r="B10" s="243">
        <v>3</v>
      </c>
      <c r="C10" s="218" t="str">
        <f>VLOOKUP(B10,'пр.взв.'!B7:F70,2,FALSE)</f>
        <v>САИЙДАЛИЕВ Казбек Шахемирович</v>
      </c>
      <c r="D10" s="202" t="str">
        <f>VLOOKUP(B10,'пр.взв.'!B7:G130,3,FALSE)</f>
        <v>26.08.1989  КМС</v>
      </c>
      <c r="E10" s="202" t="str">
        <f>VLOOKUP(B10,'пр.взв.'!B7:H130,4,FALSE)</f>
        <v>ПФО</v>
      </c>
      <c r="F10" s="204"/>
      <c r="G10" s="205"/>
      <c r="H10" s="206"/>
      <c r="I10" s="220"/>
      <c r="J10" s="208">
        <v>6</v>
      </c>
      <c r="K10" s="243">
        <v>4</v>
      </c>
      <c r="L10" s="213" t="str">
        <f>VLOOKUP(K10,'пр.взв.'!B7:F70,2,FALSE)</f>
        <v>ГОНЧАРУК Роман Михайлович</v>
      </c>
      <c r="M10" s="203" t="str">
        <f>VLOOKUP(K10,'пр.взв.'!B7:G130,3,FALSE)</f>
        <v>24.06.1993  МС</v>
      </c>
      <c r="N10" s="203" t="str">
        <f>VLOOKUP(K10,'пр.взв.'!B7:H130,4,FALSE)</f>
        <v>МОС</v>
      </c>
      <c r="O10" s="204"/>
      <c r="P10" s="205"/>
      <c r="Q10" s="206"/>
      <c r="R10" s="220"/>
    </row>
    <row r="11" spans="1:18" ht="12.75">
      <c r="A11" s="246"/>
      <c r="B11" s="242"/>
      <c r="C11" s="219"/>
      <c r="D11" s="155"/>
      <c r="E11" s="155"/>
      <c r="F11" s="155"/>
      <c r="G11" s="155"/>
      <c r="H11" s="161"/>
      <c r="I11" s="156"/>
      <c r="J11" s="209"/>
      <c r="K11" s="242"/>
      <c r="L11" s="214"/>
      <c r="M11" s="202"/>
      <c r="N11" s="202"/>
      <c r="O11" s="155"/>
      <c r="P11" s="155"/>
      <c r="Q11" s="161"/>
      <c r="R11" s="156"/>
    </row>
    <row r="12" spans="1:18" ht="12.75">
      <c r="A12" s="246"/>
      <c r="B12" s="242">
        <v>7</v>
      </c>
      <c r="C12" s="221" t="str">
        <f>VLOOKUP(B12,'пр.взв.'!B7:F70,2,FALSE)</f>
        <v>МИШЕВ Демид Викторович</v>
      </c>
      <c r="D12" s="165" t="str">
        <f>VLOOKUP(B12,'пр.взв.'!B7:G132,3,FALSE)</f>
        <v>16.07.1994   МС</v>
      </c>
      <c r="E12" s="202" t="str">
        <f>VLOOKUP(B12,'пр.взв.'!B2:H132,4,FALSE)</f>
        <v>МОС</v>
      </c>
      <c r="F12" s="199"/>
      <c r="G12" s="199"/>
      <c r="H12" s="163"/>
      <c r="I12" s="163"/>
      <c r="J12" s="209"/>
      <c r="K12" s="242">
        <v>8</v>
      </c>
      <c r="L12" s="217" t="str">
        <f>VLOOKUP(K12,'пр.взв.'!B7:F70,2,FALSE)</f>
        <v>АНДРЮШКО Дмитрий Васильевич</v>
      </c>
      <c r="M12" s="201" t="str">
        <f>VLOOKUP(K12,'пр.взв.'!B7:G132,3,FALSE)</f>
        <v>20.01.1992 КМС</v>
      </c>
      <c r="N12" s="201" t="str">
        <f>VLOOKUP(K12,'пр.взв.'!B7:H132,4,FALSE)</f>
        <v>СФО</v>
      </c>
      <c r="O12" s="199"/>
      <c r="P12" s="199"/>
      <c r="Q12" s="163"/>
      <c r="R12" s="163"/>
    </row>
    <row r="13" spans="1:18" ht="12.75">
      <c r="A13" s="247"/>
      <c r="B13" s="242"/>
      <c r="C13" s="219"/>
      <c r="D13" s="155"/>
      <c r="E13" s="155"/>
      <c r="F13" s="200"/>
      <c r="G13" s="200"/>
      <c r="H13" s="164"/>
      <c r="I13" s="164"/>
      <c r="J13" s="210"/>
      <c r="K13" s="242"/>
      <c r="L13" s="214"/>
      <c r="M13" s="202"/>
      <c r="N13" s="202"/>
      <c r="O13" s="200"/>
      <c r="P13" s="200"/>
      <c r="Q13" s="164"/>
      <c r="R13" s="164"/>
    </row>
    <row r="15" spans="2:18" ht="16.5" thickBot="1">
      <c r="B15" s="78" t="s">
        <v>37</v>
      </c>
      <c r="C15" s="82" t="s">
        <v>44</v>
      </c>
      <c r="D15" s="82"/>
      <c r="E15" s="82"/>
      <c r="F15" s="83" t="str">
        <f>'пр.взв.'!D4</f>
        <v>в.к. св.100кг</v>
      </c>
      <c r="G15" s="82"/>
      <c r="H15" s="82"/>
      <c r="I15" s="82"/>
      <c r="J15" s="81"/>
      <c r="K15" s="78" t="s">
        <v>1</v>
      </c>
      <c r="L15" s="82" t="s">
        <v>44</v>
      </c>
      <c r="M15" s="82"/>
      <c r="N15" s="82"/>
      <c r="O15" s="83" t="str">
        <f>'пр.взв.'!D4</f>
        <v>в.к. св.100кг</v>
      </c>
      <c r="P15" s="82"/>
      <c r="Q15" s="82"/>
      <c r="R15" s="82"/>
    </row>
    <row r="16" spans="1:18" ht="12.75" customHeight="1">
      <c r="A16" s="230" t="s">
        <v>47</v>
      </c>
      <c r="B16" s="232" t="s">
        <v>5</v>
      </c>
      <c r="C16" s="222" t="s">
        <v>6</v>
      </c>
      <c r="D16" s="222" t="s">
        <v>14</v>
      </c>
      <c r="E16" s="222" t="s">
        <v>15</v>
      </c>
      <c r="F16" s="222" t="s">
        <v>16</v>
      </c>
      <c r="G16" s="224" t="s">
        <v>42</v>
      </c>
      <c r="H16" s="226" t="s">
        <v>43</v>
      </c>
      <c r="I16" s="228" t="s">
        <v>18</v>
      </c>
      <c r="J16" s="230" t="s">
        <v>47</v>
      </c>
      <c r="K16" s="232" t="s">
        <v>5</v>
      </c>
      <c r="L16" s="222" t="s">
        <v>6</v>
      </c>
      <c r="M16" s="222" t="s">
        <v>14</v>
      </c>
      <c r="N16" s="222" t="s">
        <v>15</v>
      </c>
      <c r="O16" s="222" t="s">
        <v>16</v>
      </c>
      <c r="P16" s="224" t="s">
        <v>42</v>
      </c>
      <c r="Q16" s="226" t="s">
        <v>43</v>
      </c>
      <c r="R16" s="228" t="s">
        <v>18</v>
      </c>
    </row>
    <row r="17" spans="1:18" ht="13.5" customHeight="1" thickBot="1">
      <c r="A17" s="231"/>
      <c r="B17" s="233" t="s">
        <v>38</v>
      </c>
      <c r="C17" s="223"/>
      <c r="D17" s="223"/>
      <c r="E17" s="223"/>
      <c r="F17" s="223"/>
      <c r="G17" s="225"/>
      <c r="H17" s="227"/>
      <c r="I17" s="229" t="s">
        <v>39</v>
      </c>
      <c r="J17" s="231"/>
      <c r="K17" s="233" t="s">
        <v>38</v>
      </c>
      <c r="L17" s="223"/>
      <c r="M17" s="223"/>
      <c r="N17" s="223"/>
      <c r="O17" s="223"/>
      <c r="P17" s="225"/>
      <c r="Q17" s="227"/>
      <c r="R17" s="229" t="s">
        <v>39</v>
      </c>
    </row>
    <row r="18" spans="1:18" ht="12.75">
      <c r="A18" s="237">
        <v>1</v>
      </c>
      <c r="B18" s="240">
        <f>'пр.хода'!E9</f>
        <v>5</v>
      </c>
      <c r="C18" s="218" t="str">
        <f>VLOOKUP(B18,'пр.взв.'!B1:F82,2,FALSE)</f>
        <v>ВЕРХОЛАЗ Антон Александрович</v>
      </c>
      <c r="D18" s="220" t="str">
        <f>VLOOKUP(B18,'пр.взв.'!B1:G138,3,FALSE)</f>
        <v>14.02.1990  МС</v>
      </c>
      <c r="E18" s="220" t="str">
        <f>VLOOKUP(B18,'пр.взв.'!B1:H138,4,FALSE)</f>
        <v>СЗФО</v>
      </c>
      <c r="F18" s="200"/>
      <c r="G18" s="235"/>
      <c r="H18" s="236"/>
      <c r="I18" s="164"/>
      <c r="J18" s="237">
        <v>2</v>
      </c>
      <c r="K18" s="240">
        <f>'пр.хода'!Q9</f>
        <v>2</v>
      </c>
      <c r="L18" s="213" t="str">
        <f>VLOOKUP(K18,'пр.взв.'!B1:F78,2,FALSE)</f>
        <v>МИШЕВ Тимофей Викторович</v>
      </c>
      <c r="M18" s="203" t="str">
        <f>VLOOKUP(K18,'пр.взв.'!B1:G138,3,FALSE)</f>
        <v>16.07.1994   МС</v>
      </c>
      <c r="N18" s="203" t="str">
        <f>VLOOKUP(K18,'пр.взв.'!B1:H138,4,FALSE)</f>
        <v>МОС</v>
      </c>
      <c r="O18" s="200"/>
      <c r="P18" s="235"/>
      <c r="Q18" s="236"/>
      <c r="R18" s="164"/>
    </row>
    <row r="19" spans="1:18" ht="12.75">
      <c r="A19" s="238"/>
      <c r="B19" s="212"/>
      <c r="C19" s="219"/>
      <c r="D19" s="155"/>
      <c r="E19" s="155"/>
      <c r="F19" s="155"/>
      <c r="G19" s="155"/>
      <c r="H19" s="161"/>
      <c r="I19" s="156"/>
      <c r="J19" s="238"/>
      <c r="K19" s="212"/>
      <c r="L19" s="214"/>
      <c r="M19" s="202"/>
      <c r="N19" s="202"/>
      <c r="O19" s="155"/>
      <c r="P19" s="155"/>
      <c r="Q19" s="161"/>
      <c r="R19" s="156"/>
    </row>
    <row r="20" spans="1:18" ht="12.75">
      <c r="A20" s="238"/>
      <c r="B20" s="241">
        <f>'пр.хода'!E13</f>
        <v>3</v>
      </c>
      <c r="C20" s="221" t="str">
        <f>VLOOKUP(B20,'пр.взв.'!B1:F82,2,FALSE)</f>
        <v>САИЙДАЛИЕВ Казбек Шахемирович</v>
      </c>
      <c r="D20" s="165" t="str">
        <f>VLOOKUP(B20,'пр.взв.'!B1:G140,3,FALSE)</f>
        <v>26.08.1989  КМС</v>
      </c>
      <c r="E20" s="165" t="str">
        <f>VLOOKUP(B20,'пр.взв.'!B1:H140,4,FALSE)</f>
        <v>ПФО</v>
      </c>
      <c r="F20" s="199"/>
      <c r="G20" s="199"/>
      <c r="H20" s="163"/>
      <c r="I20" s="163"/>
      <c r="J20" s="238"/>
      <c r="K20" s="241">
        <f>'пр.хода'!Q13</f>
        <v>4</v>
      </c>
      <c r="L20" s="217" t="str">
        <f>VLOOKUP(K20,'пр.взв.'!B1:F78,2,FALSE)</f>
        <v>ГОНЧАРУК Роман Михайлович</v>
      </c>
      <c r="M20" s="201" t="str">
        <f>VLOOKUP(K20,'пр.взв.'!B1:G140,3,FALSE)</f>
        <v>24.06.1993  МС</v>
      </c>
      <c r="N20" s="201" t="str">
        <f>VLOOKUP(K20,'пр.взв.'!B1:H140,4,FALSE)</f>
        <v>МОС</v>
      </c>
      <c r="O20" s="199"/>
      <c r="P20" s="199"/>
      <c r="Q20" s="163"/>
      <c r="R20" s="163"/>
    </row>
    <row r="21" spans="1:18" ht="12.75">
      <c r="A21" s="239"/>
      <c r="B21" s="216"/>
      <c r="C21" s="219"/>
      <c r="D21" s="155"/>
      <c r="E21" s="155"/>
      <c r="F21" s="200"/>
      <c r="G21" s="200"/>
      <c r="H21" s="164"/>
      <c r="I21" s="164"/>
      <c r="J21" s="239"/>
      <c r="K21" s="216"/>
      <c r="L21" s="214"/>
      <c r="M21" s="202"/>
      <c r="N21" s="202"/>
      <c r="O21" s="200"/>
      <c r="P21" s="200"/>
      <c r="Q21" s="164"/>
      <c r="R21" s="164"/>
    </row>
    <row r="23" spans="1:18" ht="15">
      <c r="A23" s="234" t="s">
        <v>45</v>
      </c>
      <c r="B23" s="234"/>
      <c r="C23" s="234"/>
      <c r="D23" s="234"/>
      <c r="E23" s="234"/>
      <c r="F23" s="234"/>
      <c r="G23" s="234"/>
      <c r="H23" s="234"/>
      <c r="I23" s="234"/>
      <c r="J23" s="234" t="s">
        <v>46</v>
      </c>
      <c r="K23" s="234"/>
      <c r="L23" s="234"/>
      <c r="M23" s="234"/>
      <c r="N23" s="234"/>
      <c r="O23" s="234"/>
      <c r="P23" s="234"/>
      <c r="Q23" s="234"/>
      <c r="R23" s="234"/>
    </row>
    <row r="24" spans="2:18" ht="16.5" thickBot="1">
      <c r="B24" s="78" t="s">
        <v>37</v>
      </c>
      <c r="C24" s="84"/>
      <c r="D24" s="84"/>
      <c r="E24" s="84"/>
      <c r="F24" s="84" t="str">
        <f>'пр.взв.'!D4</f>
        <v>в.к. св.100кг</v>
      </c>
      <c r="G24" s="84"/>
      <c r="H24" s="84"/>
      <c r="I24" s="84"/>
      <c r="J24" s="85"/>
      <c r="K24" s="86" t="s">
        <v>1</v>
      </c>
      <c r="L24" s="84"/>
      <c r="M24" s="84"/>
      <c r="N24" s="84"/>
      <c r="O24" s="84" t="str">
        <f>'пр.взв.'!D4</f>
        <v>в.к. св.100кг</v>
      </c>
      <c r="P24" s="81"/>
      <c r="Q24" s="81"/>
      <c r="R24" s="81"/>
    </row>
    <row r="25" spans="1:18" ht="12.75" customHeight="1">
      <c r="A25" s="230" t="s">
        <v>47</v>
      </c>
      <c r="B25" s="232" t="s">
        <v>5</v>
      </c>
      <c r="C25" s="222" t="s">
        <v>6</v>
      </c>
      <c r="D25" s="222" t="s">
        <v>14</v>
      </c>
      <c r="E25" s="222" t="s">
        <v>15</v>
      </c>
      <c r="F25" s="222" t="s">
        <v>16</v>
      </c>
      <c r="G25" s="224" t="s">
        <v>42</v>
      </c>
      <c r="H25" s="226" t="s">
        <v>43</v>
      </c>
      <c r="I25" s="228" t="s">
        <v>18</v>
      </c>
      <c r="J25" s="230" t="s">
        <v>47</v>
      </c>
      <c r="K25" s="232" t="s">
        <v>5</v>
      </c>
      <c r="L25" s="222" t="s">
        <v>6</v>
      </c>
      <c r="M25" s="222" t="s">
        <v>14</v>
      </c>
      <c r="N25" s="222" t="s">
        <v>15</v>
      </c>
      <c r="O25" s="222" t="s">
        <v>16</v>
      </c>
      <c r="P25" s="224" t="s">
        <v>42</v>
      </c>
      <c r="Q25" s="226" t="s">
        <v>43</v>
      </c>
      <c r="R25" s="228" t="s">
        <v>18</v>
      </c>
    </row>
    <row r="26" spans="1:18" ht="13.5" customHeight="1" thickBot="1">
      <c r="A26" s="231"/>
      <c r="B26" s="233" t="s">
        <v>38</v>
      </c>
      <c r="C26" s="223"/>
      <c r="D26" s="223"/>
      <c r="E26" s="223"/>
      <c r="F26" s="223"/>
      <c r="G26" s="225"/>
      <c r="H26" s="227"/>
      <c r="I26" s="229" t="s">
        <v>39</v>
      </c>
      <c r="J26" s="231"/>
      <c r="K26" s="233" t="s">
        <v>38</v>
      </c>
      <c r="L26" s="223"/>
      <c r="M26" s="223"/>
      <c r="N26" s="223"/>
      <c r="O26" s="223"/>
      <c r="P26" s="225"/>
      <c r="Q26" s="227"/>
      <c r="R26" s="229" t="s">
        <v>39</v>
      </c>
    </row>
    <row r="27" spans="1:18" ht="12.75">
      <c r="A27" s="208">
        <v>1</v>
      </c>
      <c r="B27" s="211">
        <f>'пр.хода'!A21</f>
        <v>0</v>
      </c>
      <c r="C27" s="218" t="e">
        <f>VLOOKUP(B27,'пр.взв.'!B2:F91,2,FALSE)</f>
        <v>#N/A</v>
      </c>
      <c r="D27" s="220" t="e">
        <f>VLOOKUP(B27,'пр.взв.'!B2:G147,3,FALSE)</f>
        <v>#N/A</v>
      </c>
      <c r="E27" s="220" t="e">
        <f>VLOOKUP(B27,'пр.взв.'!B2:H147,4,FALSE)</f>
        <v>#N/A</v>
      </c>
      <c r="F27" s="204"/>
      <c r="G27" s="205"/>
      <c r="H27" s="206"/>
      <c r="I27" s="207"/>
      <c r="J27" s="208">
        <v>2</v>
      </c>
      <c r="K27" s="211">
        <f>'пр.хода'!U21</f>
        <v>6</v>
      </c>
      <c r="L27" s="213" t="str">
        <f>VLOOKUP(K27,'пр.взв.'!B2:F91,2,FALSE)</f>
        <v>ВЕСЕЛОВ Алексей Александрович</v>
      </c>
      <c r="M27" s="203" t="str">
        <f>VLOOKUP(K27,'пр.взв.'!B2:G147,3,FALSE)</f>
        <v>11.01.1983  МС</v>
      </c>
      <c r="N27" s="203" t="str">
        <f>VLOOKUP(K27,'пр.взв.'!B2:H147,4,FALSE)</f>
        <v>ЦФО</v>
      </c>
      <c r="O27" s="204"/>
      <c r="P27" s="205"/>
      <c r="Q27" s="206"/>
      <c r="R27" s="207"/>
    </row>
    <row r="28" spans="1:18" ht="12.75">
      <c r="A28" s="209"/>
      <c r="B28" s="212"/>
      <c r="C28" s="219"/>
      <c r="D28" s="155"/>
      <c r="E28" s="155"/>
      <c r="F28" s="155"/>
      <c r="G28" s="155"/>
      <c r="H28" s="161"/>
      <c r="I28" s="156"/>
      <c r="J28" s="209"/>
      <c r="K28" s="212"/>
      <c r="L28" s="214"/>
      <c r="M28" s="202"/>
      <c r="N28" s="202"/>
      <c r="O28" s="155"/>
      <c r="P28" s="155"/>
      <c r="Q28" s="161"/>
      <c r="R28" s="156"/>
    </row>
    <row r="29" spans="1:18" ht="12.75">
      <c r="A29" s="209"/>
      <c r="B29" s="215">
        <f>'пр.хода'!A23</f>
        <v>0</v>
      </c>
      <c r="C29" s="221" t="e">
        <f>VLOOKUP(B29,'пр.взв.'!B2:F91,2,FALSE)</f>
        <v>#N/A</v>
      </c>
      <c r="D29" s="165" t="e">
        <f>VLOOKUP(B29,'пр.взв.'!B2:G149,3,FALSE)</f>
        <v>#N/A</v>
      </c>
      <c r="E29" s="165" t="e">
        <f>VLOOKUP(B29,'пр.взв.'!B2:H149,4,FALSE)</f>
        <v>#N/A</v>
      </c>
      <c r="F29" s="199"/>
      <c r="G29" s="199"/>
      <c r="H29" s="163"/>
      <c r="I29" s="163"/>
      <c r="J29" s="209"/>
      <c r="K29" s="215">
        <f>'пр.хода'!U23</f>
        <v>8</v>
      </c>
      <c r="L29" s="217" t="str">
        <f>VLOOKUP(K29,'пр.взв.'!B2:F91,2,FALSE)</f>
        <v>АНДРЮШКО Дмитрий Васильевич</v>
      </c>
      <c r="M29" s="201" t="str">
        <f>VLOOKUP(K29,'пр.взв.'!B2:G149,3,FALSE)</f>
        <v>20.01.1992 КМС</v>
      </c>
      <c r="N29" s="201" t="str">
        <f>VLOOKUP(K29,'пр.взв.'!B2:H149,4,FALSE)</f>
        <v>СФО</v>
      </c>
      <c r="O29" s="199"/>
      <c r="P29" s="199"/>
      <c r="Q29" s="163"/>
      <c r="R29" s="163"/>
    </row>
    <row r="30" spans="1:18" ht="12.75">
      <c r="A30" s="210"/>
      <c r="B30" s="216"/>
      <c r="C30" s="219"/>
      <c r="D30" s="155"/>
      <c r="E30" s="155"/>
      <c r="F30" s="200"/>
      <c r="G30" s="200"/>
      <c r="H30" s="164"/>
      <c r="I30" s="164"/>
      <c r="J30" s="210"/>
      <c r="K30" s="216"/>
      <c r="L30" s="214"/>
      <c r="M30" s="202"/>
      <c r="N30" s="202"/>
      <c r="O30" s="200"/>
      <c r="P30" s="200"/>
      <c r="Q30" s="164"/>
      <c r="R30" s="164"/>
    </row>
  </sheetData>
  <sheetProtection/>
  <mergeCells count="196">
    <mergeCell ref="G4:G5"/>
    <mergeCell ref="H4:H5"/>
    <mergeCell ref="K4:K5"/>
    <mergeCell ref="L4:L5"/>
    <mergeCell ref="B1:I1"/>
    <mergeCell ref="K1:R1"/>
    <mergeCell ref="B2:I2"/>
    <mergeCell ref="K2:R2"/>
    <mergeCell ref="Q4:Q5"/>
    <mergeCell ref="R4:R5"/>
    <mergeCell ref="A4:A5"/>
    <mergeCell ref="B4:B5"/>
    <mergeCell ref="C4:C5"/>
    <mergeCell ref="D4:D5"/>
    <mergeCell ref="I4:I5"/>
    <mergeCell ref="J4:J5"/>
    <mergeCell ref="E4:E5"/>
    <mergeCell ref="F4:F5"/>
    <mergeCell ref="M4:M5"/>
    <mergeCell ref="N4:N5"/>
    <mergeCell ref="O4:O5"/>
    <mergeCell ref="P4:P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12:H13"/>
    <mergeCell ref="I12:I13"/>
    <mergeCell ref="O8:O9"/>
    <mergeCell ref="P8:P9"/>
    <mergeCell ref="H8:H9"/>
    <mergeCell ref="I8:I9"/>
    <mergeCell ref="M8:M9"/>
    <mergeCell ref="N8:N9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B12:B13"/>
    <mergeCell ref="C12:C13"/>
    <mergeCell ref="D12:D13"/>
    <mergeCell ref="E12:E13"/>
    <mergeCell ref="E16:E17"/>
    <mergeCell ref="F16:F17"/>
    <mergeCell ref="Q12:Q13"/>
    <mergeCell ref="R12:R13"/>
    <mergeCell ref="M12:M13"/>
    <mergeCell ref="N12:N13"/>
    <mergeCell ref="O12:O13"/>
    <mergeCell ref="P12:P13"/>
    <mergeCell ref="F12:F13"/>
    <mergeCell ref="G12:G13"/>
    <mergeCell ref="A16:A17"/>
    <mergeCell ref="B16:B17"/>
    <mergeCell ref="C16:C17"/>
    <mergeCell ref="D16:D17"/>
    <mergeCell ref="Q16:Q17"/>
    <mergeCell ref="R16:R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E18:E19"/>
    <mergeCell ref="F18:F19"/>
    <mergeCell ref="B20:B21"/>
    <mergeCell ref="C20:C21"/>
    <mergeCell ref="D20:D21"/>
    <mergeCell ref="E20:E21"/>
    <mergeCell ref="A18:A21"/>
    <mergeCell ref="B18:B19"/>
    <mergeCell ref="C18:C19"/>
    <mergeCell ref="D18:D19"/>
    <mergeCell ref="K18:K19"/>
    <mergeCell ref="L18:L19"/>
    <mergeCell ref="K20:K21"/>
    <mergeCell ref="L20:L21"/>
    <mergeCell ref="G18:G19"/>
    <mergeCell ref="H18:H19"/>
    <mergeCell ref="I18:I19"/>
    <mergeCell ref="J18:J21"/>
    <mergeCell ref="Q20:Q21"/>
    <mergeCell ref="R20:R21"/>
    <mergeCell ref="M18:M19"/>
    <mergeCell ref="N18:N19"/>
    <mergeCell ref="O18:O19"/>
    <mergeCell ref="P18:P19"/>
    <mergeCell ref="Q18:Q19"/>
    <mergeCell ref="R18:R19"/>
    <mergeCell ref="F20:F21"/>
    <mergeCell ref="G20:G21"/>
    <mergeCell ref="H20:H21"/>
    <mergeCell ref="I20:I21"/>
    <mergeCell ref="M20:M21"/>
    <mergeCell ref="N20:N21"/>
    <mergeCell ref="O20:O21"/>
    <mergeCell ref="P20:P21"/>
    <mergeCell ref="E25:E26"/>
    <mergeCell ref="F25:F26"/>
    <mergeCell ref="A23:I23"/>
    <mergeCell ref="J23:R23"/>
    <mergeCell ref="A25:A26"/>
    <mergeCell ref="B25:B26"/>
    <mergeCell ref="C25:C26"/>
    <mergeCell ref="D25:D26"/>
    <mergeCell ref="Q25:Q26"/>
    <mergeCell ref="R25:R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E27:E28"/>
    <mergeCell ref="F27:F28"/>
    <mergeCell ref="B29:B30"/>
    <mergeCell ref="C29:C30"/>
    <mergeCell ref="D29:D30"/>
    <mergeCell ref="E29:E30"/>
    <mergeCell ref="A27:A30"/>
    <mergeCell ref="B27:B28"/>
    <mergeCell ref="C27:C28"/>
    <mergeCell ref="D27:D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9:Q30"/>
    <mergeCell ref="R29:R30"/>
    <mergeCell ref="M29:M30"/>
    <mergeCell ref="N29:N30"/>
    <mergeCell ref="O29:O30"/>
    <mergeCell ref="P29:P30"/>
    <mergeCell ref="F29:F30"/>
    <mergeCell ref="G29:G30"/>
    <mergeCell ref="H29:H30"/>
    <mergeCell ref="I29:I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3" t="s">
        <v>26</v>
      </c>
      <c r="D1" s="274"/>
      <c r="E1" s="274"/>
      <c r="F1" s="274"/>
      <c r="G1" s="274"/>
      <c r="H1" s="274"/>
      <c r="I1" s="274"/>
      <c r="J1" s="275"/>
    </row>
    <row r="2" spans="1:36" ht="26.25" customHeight="1" thickBot="1">
      <c r="A2" s="6"/>
      <c r="B2" s="6"/>
      <c r="C2" s="151" t="str">
        <f>HYPERLINK('[1]реквизиты'!$A$2)</f>
        <v>Наименование соревнования</v>
      </c>
      <c r="D2" s="152"/>
      <c r="E2" s="152"/>
      <c r="F2" s="152"/>
      <c r="G2" s="152"/>
      <c r="H2" s="152"/>
      <c r="I2" s="152"/>
      <c r="J2" s="260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св.100кг</v>
      </c>
      <c r="G4" s="62"/>
      <c r="H4" s="62"/>
      <c r="I4" s="62"/>
      <c r="J4" s="62"/>
      <c r="K4" s="62"/>
      <c r="L4" s="61"/>
      <c r="M4" s="61"/>
    </row>
    <row r="5" spans="1:13" ht="16.5" thickBot="1">
      <c r="A5" s="259" t="s">
        <v>0</v>
      </c>
      <c r="B5" s="25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1">
        <v>1</v>
      </c>
      <c r="B6" s="263" t="str">
        <f>VLOOKUP('стартвый '!A6:A7,'пр.взв.'!B6:C21,2,FALSE)</f>
        <v>ПОЛЕХИН Денирс Владимирович</v>
      </c>
      <c r="C6" s="265" t="str">
        <f>VLOOKUP(A6,'пр.взв.'!B6:H21,3,FALSE)</f>
        <v>17.08.1990  МС</v>
      </c>
      <c r="D6" s="265" t="str">
        <f>VLOOKUP(A6,'пр.взв.'!B6:H21,4,FALSE)</f>
        <v>МОС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2"/>
      <c r="B7" s="264"/>
      <c r="C7" s="266"/>
      <c r="D7" s="266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7">
        <v>5</v>
      </c>
      <c r="B8" s="268" t="str">
        <f>VLOOKUP('стартвый '!A8:A9,'пр.взв.'!B8:C23,2,FALSE)</f>
        <v>ВЕРХОЛАЗ Антон Александрович</v>
      </c>
      <c r="C8" s="269" t="str">
        <f>VLOOKUP(A8,'пр.взв.'!B6:H21,3,FALSE)</f>
        <v>14.02.1990  МС</v>
      </c>
      <c r="D8" s="269" t="str">
        <f>VLOOKUP(A8,'пр.взв.'!B6:H21,4,FALSE)</f>
        <v>СЗФО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2"/>
      <c r="B9" s="264"/>
      <c r="C9" s="266"/>
      <c r="D9" s="266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1">
        <v>3</v>
      </c>
      <c r="B10" s="263" t="str">
        <f>VLOOKUP('стартвый '!A10:A11,'пр.взв.'!B10:C25,2,FALSE)</f>
        <v>САИЙДАЛИЕВ Казбек Шахемирович</v>
      </c>
      <c r="C10" s="265" t="str">
        <f>VLOOKUP(A10,'пр.взв.'!B6:H21,3,FALSE)</f>
        <v>26.08.1989  КМС</v>
      </c>
      <c r="D10" s="265" t="str">
        <f>VLOOKUP(A10,'пр.взв.'!B6:H21,4,FALSE)</f>
        <v>ПФО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2"/>
      <c r="B11" s="264"/>
      <c r="C11" s="266"/>
      <c r="D11" s="266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7">
        <v>7</v>
      </c>
      <c r="B12" s="268" t="str">
        <f>VLOOKUP('стартвый '!A12:A13,'пр.взв.'!B12:C27,2,FALSE)</f>
        <v>МИШЕВ Демид Викторович</v>
      </c>
      <c r="C12" s="269" t="str">
        <f>VLOOKUP(A12,'пр.взв.'!B6:H21,3,FALSE)</f>
        <v>16.07.1994   МС</v>
      </c>
      <c r="D12" s="269" t="str">
        <f>VLOOKUP(A12,'пр.взв.'!B6:H21,4,FALSE)</f>
        <v>МОС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70"/>
      <c r="B13" s="271"/>
      <c r="C13" s="272"/>
      <c r="D13" s="27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59" t="s">
        <v>1</v>
      </c>
      <c r="B16" s="259"/>
      <c r="E16" s="23"/>
      <c r="F16" s="23"/>
      <c r="G16" s="23"/>
      <c r="H16" s="23"/>
      <c r="I16" s="45"/>
      <c r="J16" s="3"/>
    </row>
    <row r="17" spans="1:10" ht="13.5" thickBot="1">
      <c r="A17" s="261">
        <v>2</v>
      </c>
      <c r="B17" s="263" t="str">
        <f>VLOOKUP(A17,'пр.взв.'!B7:H22,2,FALSE)</f>
        <v>МИШЕВ Тимофей Викторович</v>
      </c>
      <c r="C17" s="265" t="str">
        <f>VLOOKUP(A17,'пр.взв.'!B7:H22,3,FALSE)</f>
        <v>16.07.1994   МС</v>
      </c>
      <c r="D17" s="265" t="str">
        <f>VLOOKUP(A17,'пр.взв.'!B7:H22,4,FALSE)</f>
        <v>МОС</v>
      </c>
      <c r="E17" s="23"/>
      <c r="F17" s="23"/>
      <c r="G17" s="23"/>
      <c r="H17" s="23"/>
      <c r="I17" s="38"/>
      <c r="J17" s="3"/>
    </row>
    <row r="18" spans="1:10" ht="12.75">
      <c r="A18" s="262"/>
      <c r="B18" s="264"/>
      <c r="C18" s="266"/>
      <c r="D18" s="266"/>
      <c r="E18" s="25"/>
      <c r="F18" s="23"/>
      <c r="G18" s="30"/>
      <c r="H18" s="27"/>
      <c r="I18" s="38"/>
      <c r="J18" s="3"/>
    </row>
    <row r="19" spans="1:10" ht="13.5" thickBot="1">
      <c r="A19" s="267">
        <v>6</v>
      </c>
      <c r="B19" s="268" t="str">
        <f>VLOOKUP('стартвый '!A19:A20,'пр.взв.'!B7:H22,2,FALSE)</f>
        <v>ВЕСЕЛОВ Алексей Александрович</v>
      </c>
      <c r="C19" s="269" t="str">
        <f>VLOOKUP(A19,'пр.взв.'!B7:H22,3,FALSE)</f>
        <v>11.01.1983  МС</v>
      </c>
      <c r="D19" s="269" t="str">
        <f>VLOOKUP(A19,'пр.взв.'!B7:H22,4,FALSE)</f>
        <v>ЦФО</v>
      </c>
      <c r="E19" s="24"/>
      <c r="F19" s="26"/>
      <c r="G19" s="29"/>
      <c r="H19" s="27"/>
      <c r="I19" s="38"/>
      <c r="J19" s="3"/>
    </row>
    <row r="20" spans="1:10" ht="13.5" thickBot="1">
      <c r="A20" s="262"/>
      <c r="B20" s="264"/>
      <c r="C20" s="266"/>
      <c r="D20" s="266"/>
      <c r="E20" s="23"/>
      <c r="F20" s="27"/>
      <c r="G20" s="25"/>
      <c r="H20" s="31"/>
      <c r="I20" s="38"/>
      <c r="J20" s="3"/>
    </row>
    <row r="21" spans="1:8" ht="13.5" thickBot="1">
      <c r="A21" s="261">
        <v>4</v>
      </c>
      <c r="B21" s="263" t="str">
        <f>VLOOKUP('стартвый '!A21:A22,'пр.взв.'!B7:H22,2,FALSE)</f>
        <v>ГОНЧАРУК Роман Михайлович</v>
      </c>
      <c r="C21" s="265" t="str">
        <f>VLOOKUP(A21,'пр.взв.'!B7:H22,3,FALSE)</f>
        <v>24.06.1993  МС</v>
      </c>
      <c r="D21" s="265" t="str">
        <f>VLOOKUP(A21,'пр.взв.'!B7:H22,4,FALSE)</f>
        <v>МОС</v>
      </c>
      <c r="E21" s="23"/>
      <c r="F21" s="27"/>
      <c r="G21" s="24"/>
      <c r="H21" s="3"/>
    </row>
    <row r="22" spans="1:8" ht="12.75">
      <c r="A22" s="262"/>
      <c r="B22" s="264"/>
      <c r="C22" s="266"/>
      <c r="D22" s="266"/>
      <c r="E22" s="25"/>
      <c r="F22" s="28"/>
      <c r="G22" s="29"/>
      <c r="H22" s="27"/>
    </row>
    <row r="23" spans="1:8" ht="13.5" thickBot="1">
      <c r="A23" s="267">
        <v>8</v>
      </c>
      <c r="B23" s="268" t="str">
        <f>VLOOKUP('стартвый '!A23:A24,'пр.взв.'!B7:H22,2,FALSE)</f>
        <v>АНДРЮШКО Дмитрий Васильевич</v>
      </c>
      <c r="C23" s="269" t="str">
        <f>VLOOKUP(A23,'пр.взв.'!B7:H22,3,FALSE)</f>
        <v>20.01.1992 КМС</v>
      </c>
      <c r="D23" s="269" t="str">
        <f>VLOOKUP(A23,'пр.взв.'!B7:H22,4,FALSE)</f>
        <v>СФО</v>
      </c>
      <c r="E23" s="24"/>
      <c r="F23" s="23"/>
      <c r="G23" s="30"/>
      <c r="H23" s="27"/>
    </row>
    <row r="24" spans="1:8" ht="13.5" thickBot="1">
      <c r="A24" s="270"/>
      <c r="B24" s="271"/>
      <c r="C24" s="272"/>
      <c r="D24" s="27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1:J1"/>
    <mergeCell ref="A19:A20"/>
    <mergeCell ref="B19:B20"/>
    <mergeCell ref="C19:C20"/>
    <mergeCell ref="D19:D20"/>
    <mergeCell ref="D17:D18"/>
    <mergeCell ref="A23:A24"/>
    <mergeCell ref="B23:B24"/>
    <mergeCell ref="C23:C24"/>
    <mergeCell ref="D23:D24"/>
    <mergeCell ref="D12:D13"/>
    <mergeCell ref="A21:A22"/>
    <mergeCell ref="B21:B22"/>
    <mergeCell ref="C21:C22"/>
    <mergeCell ref="D21:D22"/>
    <mergeCell ref="A17:A18"/>
    <mergeCell ref="A16:B16"/>
    <mergeCell ref="D8:D9"/>
    <mergeCell ref="A10:A11"/>
    <mergeCell ref="B10:B11"/>
    <mergeCell ref="C10:C11"/>
    <mergeCell ref="D10:D11"/>
    <mergeCell ref="B17:B18"/>
    <mergeCell ref="C17:C18"/>
    <mergeCell ref="A8:A9"/>
    <mergeCell ref="B8:B9"/>
    <mergeCell ref="C8:C9"/>
    <mergeCell ref="A12:A13"/>
    <mergeCell ref="B12:B13"/>
    <mergeCell ref="C12:C13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J34" sqref="J3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45" t="str">
        <f>'пр.хода'!C3</f>
        <v>КУБОК РОССИИ ПО БОЕВОМУ САМБО</v>
      </c>
      <c r="B1" s="292"/>
      <c r="C1" s="292"/>
      <c r="D1" s="292"/>
      <c r="E1" s="292"/>
      <c r="F1" s="292"/>
      <c r="G1" s="292"/>
      <c r="H1" s="293"/>
    </row>
    <row r="2" spans="1:8" ht="12.75">
      <c r="A2" s="294" t="str">
        <f>'пр.хода'!C4</f>
        <v>01-05 октября 2015года г.Кстово</v>
      </c>
      <c r="B2" s="294"/>
      <c r="C2" s="294"/>
      <c r="D2" s="294"/>
      <c r="E2" s="294"/>
      <c r="F2" s="294"/>
      <c r="G2" s="294"/>
      <c r="H2" s="294"/>
    </row>
    <row r="3" spans="1:8" ht="18.75" thickBot="1">
      <c r="A3" s="295" t="s">
        <v>32</v>
      </c>
      <c r="B3" s="295"/>
      <c r="C3" s="295"/>
      <c r="D3" s="295"/>
      <c r="E3" s="295"/>
      <c r="F3" s="295"/>
      <c r="G3" s="295"/>
      <c r="H3" s="295"/>
    </row>
    <row r="4" spans="2:8" ht="18.75" thickBot="1">
      <c r="B4" s="71"/>
      <c r="C4" s="72"/>
      <c r="D4" s="296" t="str">
        <f>HYPERLINK('пр.взв.'!D4)</f>
        <v>в.к. св.100кг</v>
      </c>
      <c r="E4" s="297"/>
      <c r="F4" s="298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299" t="s">
        <v>33</v>
      </c>
      <c r="B6" s="287" t="str">
        <f>VLOOKUP(J6,'пр.взв.'!B6:H133,2,FALSE)</f>
        <v>МИШЕВ Тимофей Викторович</v>
      </c>
      <c r="C6" s="287"/>
      <c r="D6" s="287"/>
      <c r="E6" s="287"/>
      <c r="F6" s="287"/>
      <c r="G6" s="287"/>
      <c r="H6" s="276" t="str">
        <f>VLOOKUP(J6,'пр.взв.'!B6:H133,3,FALSE)</f>
        <v>16.07.1994   МС</v>
      </c>
      <c r="I6" s="72"/>
      <c r="J6" s="73">
        <f>'пр.хода'!H9</f>
        <v>2</v>
      </c>
    </row>
    <row r="7" spans="1:10" ht="9.75" customHeight="1">
      <c r="A7" s="300"/>
      <c r="B7" s="288"/>
      <c r="C7" s="288"/>
      <c r="D7" s="288"/>
      <c r="E7" s="288"/>
      <c r="F7" s="288"/>
      <c r="G7" s="288"/>
      <c r="H7" s="277"/>
      <c r="I7" s="72"/>
      <c r="J7" s="73"/>
    </row>
    <row r="8" spans="1:10" ht="18">
      <c r="A8" s="300"/>
      <c r="B8" s="278" t="str">
        <f>VLOOKUP(J6,'пр.взв.'!B6:H133,4,FALSE)</f>
        <v>МОС</v>
      </c>
      <c r="C8" s="278"/>
      <c r="D8" s="278"/>
      <c r="E8" s="278"/>
      <c r="F8" s="278"/>
      <c r="G8" s="278"/>
      <c r="H8" s="277"/>
      <c r="I8" s="72"/>
      <c r="J8" s="73"/>
    </row>
    <row r="9" spans="1:10" ht="9" customHeight="1" thickBot="1">
      <c r="A9" s="301"/>
      <c r="B9" s="279"/>
      <c r="C9" s="279"/>
      <c r="D9" s="279"/>
      <c r="E9" s="279"/>
      <c r="F9" s="279"/>
      <c r="G9" s="279"/>
      <c r="H9" s="280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289" t="s">
        <v>34</v>
      </c>
      <c r="B11" s="287" t="str">
        <f>VLOOKUP(J11,'пр.взв.'!B6:H133,2,FALSE)</f>
        <v>ВЕРХОЛАЗ Антон Александрович</v>
      </c>
      <c r="C11" s="287"/>
      <c r="D11" s="287"/>
      <c r="E11" s="287"/>
      <c r="F11" s="287"/>
      <c r="G11" s="287"/>
      <c r="H11" s="276" t="str">
        <f>VLOOKUP(J11,'пр.взв.'!B6:H133,3,FALSE)</f>
        <v>14.02.1990  МС</v>
      </c>
      <c r="I11" s="72"/>
      <c r="J11" s="73">
        <f>'пр.хода'!H14</f>
        <v>5</v>
      </c>
    </row>
    <row r="12" spans="1:10" ht="11.25" customHeight="1">
      <c r="A12" s="290"/>
      <c r="B12" s="288"/>
      <c r="C12" s="288"/>
      <c r="D12" s="288"/>
      <c r="E12" s="288"/>
      <c r="F12" s="288"/>
      <c r="G12" s="288"/>
      <c r="H12" s="277"/>
      <c r="I12" s="72"/>
      <c r="J12" s="73"/>
    </row>
    <row r="13" spans="1:10" ht="18">
      <c r="A13" s="290"/>
      <c r="B13" s="278" t="str">
        <f>VLOOKUP(J11,'пр.взв.'!B6:H133,4,FALSE)</f>
        <v>СЗФО</v>
      </c>
      <c r="C13" s="278"/>
      <c r="D13" s="278"/>
      <c r="E13" s="278"/>
      <c r="F13" s="278"/>
      <c r="G13" s="278"/>
      <c r="H13" s="277"/>
      <c r="I13" s="72"/>
      <c r="J13" s="73"/>
    </row>
    <row r="14" spans="1:10" ht="9" customHeight="1" thickBot="1">
      <c r="A14" s="291"/>
      <c r="B14" s="279"/>
      <c r="C14" s="279"/>
      <c r="D14" s="279"/>
      <c r="E14" s="279"/>
      <c r="F14" s="279"/>
      <c r="G14" s="279"/>
      <c r="H14" s="280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284" t="s">
        <v>35</v>
      </c>
      <c r="B16" s="287" t="str">
        <f>VLOOKUP(J16,'пр.взв.'!B6:H133,2,FALSE)</f>
        <v>ГОНЧАРУК Роман Михайлович</v>
      </c>
      <c r="C16" s="287"/>
      <c r="D16" s="287"/>
      <c r="E16" s="287"/>
      <c r="F16" s="287"/>
      <c r="G16" s="287"/>
      <c r="H16" s="276" t="str">
        <f>VLOOKUP(J16,'пр.взв.'!B6:H133,3,FALSE)</f>
        <v>24.06.1993  МС</v>
      </c>
      <c r="I16" s="72"/>
      <c r="J16" s="73">
        <f>'пр.хода'!E25</f>
        <v>4</v>
      </c>
    </row>
    <row r="17" spans="1:10" ht="10.5" customHeight="1">
      <c r="A17" s="285"/>
      <c r="B17" s="288"/>
      <c r="C17" s="288"/>
      <c r="D17" s="288"/>
      <c r="E17" s="288"/>
      <c r="F17" s="288"/>
      <c r="G17" s="288"/>
      <c r="H17" s="277"/>
      <c r="I17" s="72"/>
      <c r="J17" s="73"/>
    </row>
    <row r="18" spans="1:10" ht="18">
      <c r="A18" s="285"/>
      <c r="B18" s="278" t="str">
        <f>VLOOKUP(J16,'пр.взв.'!B6:H133,4,FALSE)</f>
        <v>МОС</v>
      </c>
      <c r="C18" s="278"/>
      <c r="D18" s="278"/>
      <c r="E18" s="278"/>
      <c r="F18" s="278"/>
      <c r="G18" s="278"/>
      <c r="H18" s="277"/>
      <c r="I18" s="72"/>
      <c r="J18" s="73"/>
    </row>
    <row r="19" spans="1:10" ht="9" customHeight="1" thickBot="1">
      <c r="A19" s="286"/>
      <c r="B19" s="279"/>
      <c r="C19" s="279"/>
      <c r="D19" s="279"/>
      <c r="E19" s="279"/>
      <c r="F19" s="279"/>
      <c r="G19" s="279"/>
      <c r="H19" s="280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284" t="s">
        <v>35</v>
      </c>
      <c r="B21" s="287" t="str">
        <f>VLOOKUP(J21,'пр.взв.'!B6:H133,2,FALSE)</f>
        <v>САИЙДАЛИЕВ Казбек Шахемирович</v>
      </c>
      <c r="C21" s="287"/>
      <c r="D21" s="287"/>
      <c r="E21" s="287"/>
      <c r="F21" s="287"/>
      <c r="G21" s="287"/>
      <c r="H21" s="276" t="str">
        <f>VLOOKUP(J21,'пр.взв.'!B7:H138,3,FALSE)</f>
        <v>26.08.1989  КМС</v>
      </c>
      <c r="I21" s="72"/>
      <c r="J21" s="73">
        <f>'пр.хода'!Q25</f>
        <v>3</v>
      </c>
    </row>
    <row r="22" spans="1:10" ht="11.25" customHeight="1">
      <c r="A22" s="285"/>
      <c r="B22" s="288"/>
      <c r="C22" s="288"/>
      <c r="D22" s="288"/>
      <c r="E22" s="288"/>
      <c r="F22" s="288"/>
      <c r="G22" s="288"/>
      <c r="H22" s="277"/>
      <c r="I22" s="72"/>
      <c r="J22" s="73"/>
    </row>
    <row r="23" spans="1:9" ht="18">
      <c r="A23" s="285"/>
      <c r="B23" s="278" t="str">
        <f>VLOOKUP(J21,'пр.взв.'!B6:H133,4,FALSE)</f>
        <v>ПФО</v>
      </c>
      <c r="C23" s="278"/>
      <c r="D23" s="278"/>
      <c r="E23" s="278"/>
      <c r="F23" s="278"/>
      <c r="G23" s="278"/>
      <c r="H23" s="277"/>
      <c r="I23" s="72"/>
    </row>
    <row r="24" spans="1:9" ht="9" customHeight="1" thickBot="1">
      <c r="A24" s="286"/>
      <c r="B24" s="279"/>
      <c r="C24" s="279"/>
      <c r="D24" s="279"/>
      <c r="E24" s="279"/>
      <c r="F24" s="279"/>
      <c r="G24" s="279"/>
      <c r="H24" s="280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50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281" t="str">
        <f>VLOOKUP(J28,'пр.взв.'!B7:H133,7,FALSE)</f>
        <v>Журавицкий А.В. Журавицкий С.В.</v>
      </c>
      <c r="B28" s="282"/>
      <c r="C28" s="282"/>
      <c r="D28" s="282"/>
      <c r="E28" s="282"/>
      <c r="F28" s="282"/>
      <c r="G28" s="282"/>
      <c r="H28" s="276"/>
      <c r="J28">
        <f>'пр.хода'!H9</f>
        <v>2</v>
      </c>
    </row>
    <row r="29" spans="1:8" ht="13.5" thickBot="1">
      <c r="A29" s="283"/>
      <c r="B29" s="279"/>
      <c r="C29" s="279"/>
      <c r="D29" s="279"/>
      <c r="E29" s="279"/>
      <c r="F29" s="279"/>
      <c r="G29" s="279"/>
      <c r="H29" s="280"/>
    </row>
    <row r="31" ht="2.25" customHeight="1"/>
    <row r="32" spans="1:8" ht="18">
      <c r="A32" s="72" t="s">
        <v>36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H19" sqref="H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3:18" ht="26.25" customHeight="1" thickBot="1">
      <c r="C2" s="142" t="s">
        <v>27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0.75" customHeight="1" thickBot="1">
      <c r="A3" s="6"/>
      <c r="B3" s="6"/>
      <c r="C3" s="145" t="str">
        <f>'[2]реквизиты'!$A$2</f>
        <v>КУБОК РОССИИ ПО БОЕВОМУ САМБО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</row>
    <row r="4" spans="1:18" ht="26.25" customHeight="1" thickBot="1">
      <c r="A4" s="41"/>
      <c r="B4" s="41"/>
      <c r="C4" s="258" t="str">
        <f>'[2]реквизиты'!$A$3</f>
        <v>01-05 октября 2015года г.Кстово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8:17" ht="27.75" customHeight="1" thickBot="1">
      <c r="H5" s="351" t="str">
        <f>HYPERLINK('пр.взв.'!D4)</f>
        <v>в.к. св.100кг</v>
      </c>
      <c r="I5" s="352"/>
      <c r="J5" s="352"/>
      <c r="K5" s="352"/>
      <c r="L5" s="352"/>
      <c r="M5" s="352"/>
      <c r="N5" s="353"/>
      <c r="O5" s="339"/>
      <c r="P5" s="340"/>
      <c r="Q5" s="341"/>
    </row>
    <row r="6" spans="5:17" ht="15" customHeight="1">
      <c r="E6" s="85"/>
      <c r="F6" s="85"/>
      <c r="G6" s="85"/>
      <c r="H6" s="87"/>
      <c r="I6" s="88"/>
      <c r="J6" s="88"/>
      <c r="K6" s="88"/>
      <c r="L6" s="88"/>
      <c r="M6" s="88"/>
      <c r="N6" s="85"/>
      <c r="O6" s="85"/>
      <c r="P6" s="85"/>
      <c r="Q6" s="85"/>
    </row>
    <row r="7" spans="1:21" ht="18" customHeight="1" thickBot="1">
      <c r="A7" s="259" t="s">
        <v>0</v>
      </c>
      <c r="B7" s="259"/>
      <c r="E7" s="89"/>
      <c r="F7" s="89"/>
      <c r="G7" s="89"/>
      <c r="H7" s="89"/>
      <c r="I7" s="354" t="s">
        <v>19</v>
      </c>
      <c r="J7" s="354"/>
      <c r="K7" s="354"/>
      <c r="L7" s="354"/>
      <c r="M7" s="354"/>
      <c r="N7" s="89"/>
      <c r="O7" s="89"/>
      <c r="P7" s="89"/>
      <c r="Q7" s="91"/>
      <c r="R7" s="32"/>
      <c r="S7" s="23"/>
      <c r="T7" s="332" t="s">
        <v>1</v>
      </c>
      <c r="U7" s="332"/>
    </row>
    <row r="8" spans="1:21" ht="12.75" customHeight="1" thickBot="1">
      <c r="A8" s="318">
        <v>1</v>
      </c>
      <c r="B8" s="263" t="str">
        <f>VLOOKUP('пр.хода'!A8,'пр.взв.'!B7:C22,2,FALSE)</f>
        <v>ПОЛЕХИН Денирс Владимирович</v>
      </c>
      <c r="C8" s="265" t="str">
        <f>VLOOKUP(A8,'пр.взв.'!B7:H22,3,FALSE)</f>
        <v>17.08.1990  МС</v>
      </c>
      <c r="D8" s="265" t="str">
        <f>VLOOKUP(A8,'пр.взв.'!B7:H22,4,FALSE)</f>
        <v>МОС</v>
      </c>
      <c r="E8" s="89"/>
      <c r="F8" s="89"/>
      <c r="G8" s="89"/>
      <c r="H8" s="89"/>
      <c r="I8" s="89" t="s">
        <v>30</v>
      </c>
      <c r="J8" s="89"/>
      <c r="K8" s="89"/>
      <c r="L8" s="89"/>
      <c r="M8" s="89"/>
      <c r="N8" s="89"/>
      <c r="O8" s="89"/>
      <c r="P8" s="89"/>
      <c r="Q8" s="89"/>
      <c r="R8" s="263" t="str">
        <f>VLOOKUP(U8,'пр.взв.'!B7:F22,2,FALSE)</f>
        <v>МИШЕВ Тимофей Викторович</v>
      </c>
      <c r="S8" s="265" t="str">
        <f>VLOOKUP(U8,'пр.взв.'!B7:F22,3,FALSE)</f>
        <v>16.07.1994   МС</v>
      </c>
      <c r="T8" s="265" t="str">
        <f>VLOOKUP(U8,'пр.взв.'!B7:F22,4,FALSE)</f>
        <v>МОС</v>
      </c>
      <c r="U8" s="316">
        <v>2</v>
      </c>
    </row>
    <row r="9" spans="1:21" ht="12.75" customHeight="1">
      <c r="A9" s="319"/>
      <c r="B9" s="264"/>
      <c r="C9" s="266"/>
      <c r="D9" s="266"/>
      <c r="E9" s="92">
        <v>5</v>
      </c>
      <c r="F9" s="89"/>
      <c r="G9" s="93"/>
      <c r="H9" s="70">
        <v>2</v>
      </c>
      <c r="I9" s="320" t="str">
        <f>VLOOKUP(H9,'пр.взв.'!B7:F22,2,FALSE)</f>
        <v>МИШЕВ Тимофей Викторович</v>
      </c>
      <c r="J9" s="321"/>
      <c r="K9" s="321"/>
      <c r="L9" s="321"/>
      <c r="M9" s="322"/>
      <c r="N9" s="89"/>
      <c r="O9" s="89"/>
      <c r="P9" s="89"/>
      <c r="Q9" s="92">
        <v>2</v>
      </c>
      <c r="R9" s="264"/>
      <c r="S9" s="266"/>
      <c r="T9" s="266"/>
      <c r="U9" s="317"/>
    </row>
    <row r="10" spans="1:21" ht="12.75" customHeight="1" thickBot="1">
      <c r="A10" s="267">
        <v>5</v>
      </c>
      <c r="B10" s="268" t="str">
        <f>VLOOKUP('пр.хода'!A10,'пр.взв.'!B9:C24,2,FALSE)</f>
        <v>ВЕРХОЛАЗ Антон Александрович</v>
      </c>
      <c r="C10" s="269" t="str">
        <f>VLOOKUP(A10,'пр.взв.'!B7:H22,3,FALSE)</f>
        <v>14.02.1990  МС</v>
      </c>
      <c r="D10" s="269" t="str">
        <f>VLOOKUP(A10,'пр.взв.'!B7:H22,4,FALSE)</f>
        <v>СЗФО</v>
      </c>
      <c r="E10" s="24" t="s">
        <v>85</v>
      </c>
      <c r="F10" s="94"/>
      <c r="G10" s="95"/>
      <c r="H10" s="90"/>
      <c r="I10" s="323"/>
      <c r="J10" s="324"/>
      <c r="K10" s="324"/>
      <c r="L10" s="324"/>
      <c r="M10" s="325"/>
      <c r="N10" s="89"/>
      <c r="O10" s="96"/>
      <c r="P10" s="94"/>
      <c r="Q10" s="102" t="s">
        <v>85</v>
      </c>
      <c r="R10" s="268" t="str">
        <f>VLOOKUP(U10,'пр.взв.'!B9:F24,2,FALSE)</f>
        <v>ВЕСЕЛОВ Алексей Александрович</v>
      </c>
      <c r="S10" s="269" t="str">
        <f>VLOOKUP(U10,'пр.взв.'!B9:F24,3,FALSE)</f>
        <v>11.01.1983  МС</v>
      </c>
      <c r="T10" s="269" t="str">
        <f>VLOOKUP(U10,'пр.взв.'!B9:F24,4,FALSE)</f>
        <v>ЦФО</v>
      </c>
      <c r="U10" s="316">
        <v>6</v>
      </c>
    </row>
    <row r="11" spans="1:21" ht="12.75" customHeight="1" thickBot="1">
      <c r="A11" s="262"/>
      <c r="B11" s="264"/>
      <c r="C11" s="266"/>
      <c r="D11" s="266"/>
      <c r="E11" s="89"/>
      <c r="F11" s="90"/>
      <c r="G11" s="92">
        <v>5</v>
      </c>
      <c r="H11" s="97"/>
      <c r="I11" s="89"/>
      <c r="J11" s="89"/>
      <c r="K11" s="89"/>
      <c r="L11" s="89"/>
      <c r="M11" s="89"/>
      <c r="N11" s="90"/>
      <c r="O11" s="92">
        <v>2</v>
      </c>
      <c r="P11" s="90"/>
      <c r="Q11" s="89"/>
      <c r="R11" s="264"/>
      <c r="S11" s="266"/>
      <c r="T11" s="266"/>
      <c r="U11" s="317"/>
    </row>
    <row r="12" spans="1:21" ht="12.75" customHeight="1" thickBot="1">
      <c r="A12" s="261">
        <v>3</v>
      </c>
      <c r="B12" s="263" t="str">
        <f>VLOOKUP('пр.хода'!A12,'пр.взв.'!B11:C26,2,FALSE)</f>
        <v>САИЙДАЛИЕВ Казбек Шахемирович</v>
      </c>
      <c r="C12" s="265" t="str">
        <f>VLOOKUP(A12,'пр.взв.'!B7:H22,3,FALSE)</f>
        <v>26.08.1989  КМС</v>
      </c>
      <c r="D12" s="265" t="str">
        <f>VLOOKUP(A12,'пр.взв.'!B7:H22,4,FALSE)</f>
        <v>ПФО</v>
      </c>
      <c r="E12" s="89"/>
      <c r="F12" s="90"/>
      <c r="G12" s="102" t="s">
        <v>85</v>
      </c>
      <c r="H12" s="97"/>
      <c r="I12" s="89"/>
      <c r="J12" s="89"/>
      <c r="K12" s="89"/>
      <c r="L12" s="89"/>
      <c r="M12" s="89"/>
      <c r="N12" s="90"/>
      <c r="O12" s="102" t="s">
        <v>85</v>
      </c>
      <c r="P12" s="90"/>
      <c r="Q12" s="89"/>
      <c r="R12" s="263" t="str">
        <f>VLOOKUP(U12,'пр.взв.'!B11:F26,2,FALSE)</f>
        <v>ГОНЧАРУК Роман Михайлович</v>
      </c>
      <c r="S12" s="265" t="str">
        <f>VLOOKUP(U12,'пр.взв.'!B11:F26,3,FALSE)</f>
        <v>24.06.1993  МС</v>
      </c>
      <c r="T12" s="265" t="str">
        <f>VLOOKUP(U12,'пр.взв.'!B11:F26,4,FALSE)</f>
        <v>МОС</v>
      </c>
      <c r="U12" s="331">
        <v>4</v>
      </c>
    </row>
    <row r="13" spans="1:21" ht="12.75" customHeight="1" thickBot="1">
      <c r="A13" s="262"/>
      <c r="B13" s="264"/>
      <c r="C13" s="266"/>
      <c r="D13" s="266"/>
      <c r="E13" s="92">
        <v>3</v>
      </c>
      <c r="F13" s="98"/>
      <c r="G13" s="95"/>
      <c r="H13" s="90"/>
      <c r="I13" s="89" t="s">
        <v>31</v>
      </c>
      <c r="J13" s="89"/>
      <c r="K13" s="89"/>
      <c r="L13" s="89"/>
      <c r="M13" s="89"/>
      <c r="N13" s="90"/>
      <c r="O13" s="96"/>
      <c r="P13" s="98"/>
      <c r="Q13" s="92">
        <v>4</v>
      </c>
      <c r="R13" s="264"/>
      <c r="S13" s="266"/>
      <c r="T13" s="266"/>
      <c r="U13" s="317"/>
    </row>
    <row r="14" spans="1:21" ht="12.75" customHeight="1" thickBot="1">
      <c r="A14" s="329">
        <v>7</v>
      </c>
      <c r="B14" s="268" t="str">
        <f>VLOOKUP('пр.хода'!A14,'пр.взв.'!B13:C28,2,FALSE)</f>
        <v>МИШЕВ Демид Викторович</v>
      </c>
      <c r="C14" s="269" t="str">
        <f>VLOOKUP(A14,'пр.взв.'!B7:H22,3,FALSE)</f>
        <v>16.07.1994   МС</v>
      </c>
      <c r="D14" s="269" t="str">
        <f>VLOOKUP(A14,'пр.взв.'!B7:H22,4,FALSE)</f>
        <v>МОС</v>
      </c>
      <c r="E14" s="24" t="s">
        <v>85</v>
      </c>
      <c r="F14" s="89"/>
      <c r="G14" s="93"/>
      <c r="H14" s="70">
        <v>5</v>
      </c>
      <c r="I14" s="333" t="str">
        <f>VLOOKUP(H14,'пр.взв.'!B5:F27,2,FALSE)</f>
        <v>ВЕРХОЛАЗ Антон Александрович</v>
      </c>
      <c r="J14" s="334"/>
      <c r="K14" s="334"/>
      <c r="L14" s="334"/>
      <c r="M14" s="335"/>
      <c r="N14" s="89"/>
      <c r="O14" s="89"/>
      <c r="P14" s="89"/>
      <c r="Q14" s="102" t="s">
        <v>85</v>
      </c>
      <c r="R14" s="268" t="str">
        <f>VLOOKUP(U14,'пр.взв.'!B13:F28,2,FALSE)</f>
        <v>АНДРЮШКО Дмитрий Васильевич</v>
      </c>
      <c r="S14" s="269" t="str">
        <f>VLOOKUP(U14,'пр.взв.'!B13:F28,3,FALSE)</f>
        <v>20.01.1992 КМС</v>
      </c>
      <c r="T14" s="269" t="str">
        <f>VLOOKUP(U14,'пр.взв.'!B13:F28,4,FALSE)</f>
        <v>СФО</v>
      </c>
      <c r="U14" s="316">
        <v>8</v>
      </c>
    </row>
    <row r="15" spans="1:21" ht="12.75" customHeight="1" thickBot="1">
      <c r="A15" s="330"/>
      <c r="B15" s="271"/>
      <c r="C15" s="272"/>
      <c r="D15" s="272"/>
      <c r="E15" s="89"/>
      <c r="F15" s="89"/>
      <c r="G15" s="93"/>
      <c r="H15" s="90"/>
      <c r="I15" s="336"/>
      <c r="J15" s="337"/>
      <c r="K15" s="337"/>
      <c r="L15" s="337"/>
      <c r="M15" s="338"/>
      <c r="N15" s="89"/>
      <c r="O15" s="89"/>
      <c r="P15" s="89"/>
      <c r="Q15" s="89"/>
      <c r="R15" s="271"/>
      <c r="S15" s="272"/>
      <c r="T15" s="272"/>
      <c r="U15" s="328"/>
    </row>
    <row r="16" spans="1:21" ht="12.75" customHeight="1">
      <c r="A16" s="1"/>
      <c r="B16" s="1"/>
      <c r="C16" s="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23"/>
      <c r="S16" s="23"/>
      <c r="T16" s="23"/>
      <c r="U16" s="22"/>
    </row>
    <row r="17" spans="1:21" ht="12" customHeight="1">
      <c r="A17" s="32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7" t="s">
        <v>3</v>
      </c>
    </row>
    <row r="18" spans="1:21" ht="12.75" customHeight="1">
      <c r="A18" s="326"/>
      <c r="G18" s="350" t="s">
        <v>29</v>
      </c>
      <c r="H18" s="350"/>
      <c r="I18" s="350"/>
      <c r="J18" s="350"/>
      <c r="K18" s="350"/>
      <c r="L18" s="350"/>
      <c r="M18" s="350"/>
      <c r="N18" s="350"/>
      <c r="O18" s="350"/>
      <c r="R18" s="23"/>
      <c r="S18" s="23"/>
      <c r="T18" s="23"/>
      <c r="U18" s="327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100">
        <v>0</v>
      </c>
      <c r="B21" s="312" t="e">
        <f>VLOOKUP(A21,'пр.взв.'!B7:F22,2,FALSE)</f>
        <v>#N/A</v>
      </c>
      <c r="R21" s="23"/>
      <c r="S21" s="342" t="str">
        <f>VLOOKUP(U21,'пр.взв.'!B7:F22,2,FALSE)</f>
        <v>ВЕСЕЛОВ Алексей Александрович</v>
      </c>
      <c r="T21" s="343"/>
      <c r="U21" s="64">
        <v>6</v>
      </c>
    </row>
    <row r="22" spans="1:21" ht="12.75" customHeight="1">
      <c r="A22" s="100"/>
      <c r="B22" s="313"/>
      <c r="C22" s="101">
        <v>0</v>
      </c>
      <c r="D22" s="2"/>
      <c r="R22" s="77">
        <v>6</v>
      </c>
      <c r="S22" s="344"/>
      <c r="T22" s="345"/>
      <c r="U22" s="64"/>
    </row>
    <row r="23" spans="1:21" ht="12.75" customHeight="1">
      <c r="A23" s="100">
        <v>0</v>
      </c>
      <c r="B23" s="314" t="e">
        <f>VLOOKUP(A23,'пр.взв.'!B7:F22,2,FALSE)</f>
        <v>#N/A</v>
      </c>
      <c r="C23" s="38"/>
      <c r="D23" s="36"/>
      <c r="G23" t="s">
        <v>48</v>
      </c>
      <c r="N23" t="s">
        <v>48</v>
      </c>
      <c r="R23" s="103" t="s">
        <v>85</v>
      </c>
      <c r="S23" s="346" t="str">
        <f>VLOOKUP(U23,'пр.взв.'!B7:F22,2,FALSE)</f>
        <v>АНДРЮШКО Дмитрий Васильевич</v>
      </c>
      <c r="T23" s="347"/>
      <c r="U23" s="64">
        <v>8</v>
      </c>
    </row>
    <row r="24" spans="1:21" ht="13.5" thickBot="1">
      <c r="A24" s="100"/>
      <c r="B24" s="315"/>
      <c r="C24" s="3"/>
      <c r="D24" s="36"/>
      <c r="R24" s="38"/>
      <c r="S24" s="348"/>
      <c r="T24" s="349"/>
      <c r="U24" s="64"/>
    </row>
    <row r="25" spans="3:18" ht="12.75">
      <c r="C25" s="3"/>
      <c r="D25" s="36"/>
      <c r="E25" s="67">
        <v>4</v>
      </c>
      <c r="F25" s="303" t="str">
        <f>VLOOKUP(E25,'пр.взв.'!B7:D22,2,FALSE)</f>
        <v>ГОНЧАРУК Роман Михайлович</v>
      </c>
      <c r="G25" s="303"/>
      <c r="H25" s="303"/>
      <c r="I25" s="304"/>
      <c r="M25" s="302" t="str">
        <f>VLOOKUP(Q25,'пр.взв.'!B7:C22,2,FALSE)</f>
        <v>САИЙДАЛИЕВ Казбек Шахемирович</v>
      </c>
      <c r="N25" s="303"/>
      <c r="O25" s="303"/>
      <c r="P25" s="304"/>
      <c r="Q25" s="68">
        <v>3</v>
      </c>
      <c r="R25" s="38"/>
    </row>
    <row r="26" spans="1:18" ht="13.5" thickBot="1">
      <c r="A26" s="27"/>
      <c r="C26" s="3"/>
      <c r="D26" s="36"/>
      <c r="F26" s="305"/>
      <c r="G26" s="306"/>
      <c r="H26" s="306"/>
      <c r="I26" s="307"/>
      <c r="J26" s="53"/>
      <c r="K26" s="53"/>
      <c r="L26" s="53"/>
      <c r="M26" s="305"/>
      <c r="N26" s="306"/>
      <c r="O26" s="306"/>
      <c r="P26" s="307"/>
      <c r="Q26" s="66"/>
      <c r="R26" s="3"/>
    </row>
    <row r="27" spans="1:19" ht="12.75">
      <c r="A27" s="34"/>
      <c r="B27">
        <v>4</v>
      </c>
      <c r="C27" s="308" t="str">
        <f>VLOOKUP(B27,'пр.взв.'!B7:F22,2,FALSE)</f>
        <v>ГОНЧАРУК Роман Михайлович</v>
      </c>
      <c r="D27" s="309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63" t="str">
        <f>VLOOKUP(S27,'пр.взв.'!B7:F22,2,FALSE)</f>
        <v>САИЙДАЛИЕВ Казбек Шахемирович</v>
      </c>
      <c r="S27" s="9">
        <v>3</v>
      </c>
    </row>
    <row r="28" spans="1:18" ht="13.5" thickBot="1">
      <c r="A28" s="3"/>
      <c r="C28" s="310"/>
      <c r="D28" s="311"/>
      <c r="F28" s="3"/>
      <c r="G28" s="3"/>
      <c r="H28" s="3"/>
      <c r="I28" s="3"/>
      <c r="R28" s="271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Бабоян Р.М.</v>
      </c>
      <c r="O31" s="6"/>
      <c r="P31" s="3"/>
      <c r="Q31" s="3"/>
      <c r="R31" s="5" t="str">
        <f>'[2]реквизиты'!$G$8</f>
        <v>/Армавир/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2002-01-01T22:38:41Z</cp:lastPrinted>
  <dcterms:created xsi:type="dcterms:W3CDTF">1996-10-08T23:32:33Z</dcterms:created>
  <dcterms:modified xsi:type="dcterms:W3CDTF">2015-10-05T11:11:40Z</dcterms:modified>
  <cp:category/>
  <cp:version/>
  <cp:contentType/>
  <cp:contentStatus/>
</cp:coreProperties>
</file>