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" yWindow="65308" windowWidth="9720" windowHeight="7320" activeTab="2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<sst xmlns="http://schemas.openxmlformats.org/spreadsheetml/2006/main" count="192" uniqueCount="75">
  <si>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</si>
  <si>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</si>
  <si>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</si>
  <si>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</si>
  <si>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</si>
  <si>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</si>
  <si>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</si>
  <si>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</si>
  <si>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</si>
  <si>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</si>
  <si>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</si>
  <si>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</si>
  <si>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</si>
  <si>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</si>
  <si>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</si>
  <si>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</si>
  <si>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</si>
  <si>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</si>
  <si>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</si>
  <si>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</si>
  <si>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</si>
  <si>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</si>
  <si>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</si>
  <si>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</si>
  <si>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</si>
  <si>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</si>
  <si>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</si>
  <si>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</si>
  <si>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</si>
  <si>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</si>
  <si>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</si>
  <si>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</si>
  <si>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</si>
  <si>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</si>
  <si>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</si>
  <si>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</si>
  <si>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</si>
  <si>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</si>
  <si>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</si>
  <si>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</si>
  <si>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</si>
  <si>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</si>
  <si>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</si>
  <si>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</si>
  <si>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</si>
  <si>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</si>
  <si>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</si>
  <si>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</si>
  <si>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</si>
  <si>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</si>
  <si>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</si>
  <si>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</si>
  <si>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</si>
  <si>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</si>
  <si>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</si>
  <si>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Долгих Антон Олегович</t>
  </si>
  <si>
    <t>Свердловская</t>
  </si>
  <si>
    <t>Нижний Тагил</t>
  </si>
  <si>
    <t>Матвеев СВ Гориславский ИА</t>
  </si>
  <si>
    <t>Гусейнов Рустам Равшан оглы</t>
  </si>
  <si>
    <t>27.09.1996 кмс</t>
  </si>
  <si>
    <t>Челябинская</t>
  </si>
  <si>
    <t>Троицк</t>
  </si>
  <si>
    <t>Ермаков ВЕ</t>
  </si>
  <si>
    <t>в.к. 100 кг</t>
  </si>
  <si>
    <t>2 чел.</t>
  </si>
  <si>
    <t>Маклыгин Сергей Александрович</t>
  </si>
  <si>
    <t>12.11.1995 кмс</t>
  </si>
  <si>
    <t>Урбанович Денис Валерьевич</t>
  </si>
  <si>
    <t>14.05.1995 кмс</t>
  </si>
  <si>
    <t>Челябинск</t>
  </si>
  <si>
    <t>Кадолин ВИ</t>
  </si>
  <si>
    <t>4:0</t>
  </si>
  <si>
    <t>3:0</t>
  </si>
  <si>
    <t>08.01.1989 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</si>
</sst>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9"/>
      <name val="Arial Narrow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42" applyFont="1" applyAlignment="1" applyProtection="1">
      <alignment/>
      <protection/>
    </xf>
    <xf numFmtId="0" fontId="28" fillId="0" borderId="0" xfId="0" applyFont="1" applyBorder="1" applyAlignment="1">
      <alignment/>
    </xf>
    <xf numFmtId="0" fontId="67" fillId="0" borderId="0" xfId="0" applyFont="1" applyAlignment="1">
      <alignment/>
    </xf>
    <xf numFmtId="0" fontId="68" fillId="0" borderId="20" xfId="0" applyFont="1" applyBorder="1" applyAlignment="1">
      <alignment horizontal="center"/>
    </xf>
    <xf numFmtId="0" fontId="67" fillId="0" borderId="10" xfId="0" applyFont="1" applyBorder="1" applyAlignment="1">
      <alignment/>
    </xf>
    <xf numFmtId="49" fontId="67" fillId="0" borderId="14" xfId="0" applyNumberFormat="1" applyFont="1" applyBorder="1" applyAlignment="1">
      <alignment horizontal="center"/>
    </xf>
    <xf numFmtId="0" fontId="67" fillId="0" borderId="18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Alignment="1">
      <alignment/>
    </xf>
    <xf numFmtId="49" fontId="67" fillId="0" borderId="0" xfId="0" applyNumberFormat="1" applyFont="1" applyAlignment="1">
      <alignment horizontal="center" vertical="center"/>
    </xf>
    <xf numFmtId="0" fontId="68" fillId="0" borderId="19" xfId="0" applyNumberFormat="1" applyFont="1" applyBorder="1" applyAlignment="1">
      <alignment horizontal="center"/>
    </xf>
    <xf numFmtId="49" fontId="67" fillId="0" borderId="24" xfId="0" applyNumberFormat="1" applyFont="1" applyBorder="1" applyAlignment="1">
      <alignment horizontal="center"/>
    </xf>
    <xf numFmtId="0" fontId="68" fillId="0" borderId="0" xfId="0" applyFont="1" applyAlignment="1">
      <alignment horizontal="left"/>
    </xf>
    <xf numFmtId="0" fontId="4" fillId="0" borderId="25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6" xfId="42" applyFont="1" applyFill="1" applyBorder="1" applyAlignment="1" applyProtection="1">
      <alignment horizontal="center" vertical="center" wrapText="1"/>
      <protection/>
    </xf>
    <xf numFmtId="0" fontId="4" fillId="0" borderId="27" xfId="42" applyFont="1" applyFill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center" vertical="center" wrapText="1"/>
      <protection/>
    </xf>
    <xf numFmtId="0" fontId="4" fillId="0" borderId="29" xfId="42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69" fillId="0" borderId="24" xfId="0" applyNumberFormat="1" applyFont="1" applyBorder="1" applyAlignment="1">
      <alignment horizontal="center" vertical="center" wrapText="1"/>
    </xf>
    <xf numFmtId="0" fontId="69" fillId="0" borderId="29" xfId="0" applyNumberFormat="1" applyFont="1" applyBorder="1" applyAlignment="1">
      <alignment horizontal="center" vertical="center" wrapText="1"/>
    </xf>
    <xf numFmtId="0" fontId="69" fillId="0" borderId="2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11" fillId="33" borderId="46" xfId="42" applyFont="1" applyFill="1" applyBorder="1" applyAlignment="1" applyProtection="1">
      <alignment horizontal="center" vertical="center" wrapText="1"/>
      <protection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11" fillId="0" borderId="50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4" fillId="0" borderId="36" xfId="42" applyFont="1" applyFill="1" applyBorder="1" applyAlignment="1" applyProtection="1">
      <alignment horizontal="left" vertical="center" wrapText="1"/>
      <protection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49" fontId="4" fillId="0" borderId="36" xfId="0" applyNumberFormat="1" applyFont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27" fillId="0" borderId="36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4" fontId="4" fillId="0" borderId="3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/>
    </xf>
    <xf numFmtId="0" fontId="27" fillId="0" borderId="3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0" fillId="0" borderId="29" xfId="42" applyFont="1" applyBorder="1" applyAlignment="1" applyProtection="1">
      <alignment horizontal="left" vertical="center" wrapText="1"/>
      <protection/>
    </xf>
    <xf numFmtId="0" fontId="0" fillId="0" borderId="28" xfId="42" applyFont="1" applyBorder="1" applyAlignment="1" applyProtection="1">
      <alignment horizontal="left" vertical="center" wrapText="1"/>
      <protection/>
    </xf>
    <xf numFmtId="0" fontId="0" fillId="0" borderId="38" xfId="42" applyFont="1" applyBorder="1" applyAlignment="1" applyProtection="1">
      <alignment horizontal="left" vertical="center" wrapText="1"/>
      <protection/>
    </xf>
    <xf numFmtId="0" fontId="25" fillId="0" borderId="4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49" fontId="25" fillId="0" borderId="53" xfId="0" applyNumberFormat="1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49" fontId="25" fillId="0" borderId="44" xfId="0" applyNumberFormat="1" applyFont="1" applyBorder="1" applyAlignment="1">
      <alignment horizontal="center" vertical="center" wrapText="1"/>
    </xf>
    <xf numFmtId="49" fontId="25" fillId="0" borderId="38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22" fillId="0" borderId="2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11" fillId="0" borderId="52" xfId="42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4" fillId="0" borderId="61" xfId="42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>
      <alignment horizontal="left" vertical="center" wrapText="1"/>
    </xf>
    <xf numFmtId="0" fontId="4" fillId="0" borderId="61" xfId="42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32" xfId="42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2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62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63" xfId="42" applyFont="1" applyBorder="1" applyAlignment="1" applyProtection="1">
      <alignment horizontal="center" vertical="center" wrapText="1"/>
      <protection/>
    </xf>
    <xf numFmtId="0" fontId="1" fillId="0" borderId="6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9" fillId="37" borderId="62" xfId="0" applyFont="1" applyFill="1" applyBorder="1" applyAlignment="1">
      <alignment horizontal="center" vertical="center"/>
    </xf>
    <xf numFmtId="0" fontId="19" fillId="37" borderId="66" xfId="0" applyFont="1" applyFill="1" applyBorder="1" applyAlignment="1">
      <alignment horizontal="center" vertical="center"/>
    </xf>
    <xf numFmtId="0" fontId="19" fillId="37" borderId="50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1" fillId="33" borderId="47" xfId="42" applyFont="1" applyFill="1" applyBorder="1" applyAlignment="1" applyProtection="1">
      <alignment horizontal="center" vertical="center" wrapText="1"/>
      <protection/>
    </xf>
    <xf numFmtId="0" fontId="11" fillId="33" borderId="48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46" xfId="42" applyFont="1" applyFill="1" applyBorder="1" applyAlignment="1" applyProtection="1">
      <alignment horizontal="center" vertical="center"/>
      <protection/>
    </xf>
    <xf numFmtId="0" fontId="18" fillId="34" borderId="47" xfId="42" applyFont="1" applyFill="1" applyBorder="1" applyAlignment="1" applyProtection="1">
      <alignment horizontal="center" vertical="center"/>
      <protection/>
    </xf>
    <xf numFmtId="0" fontId="18" fillId="34" borderId="48" xfId="42" applyFont="1" applyFill="1" applyBorder="1" applyAlignment="1" applyProtection="1">
      <alignment horizontal="center" vertical="center"/>
      <protection/>
    </xf>
    <xf numFmtId="0" fontId="19" fillId="34" borderId="62" xfId="0" applyFont="1" applyFill="1" applyBorder="1" applyAlignment="1">
      <alignment horizontal="center" vertical="center"/>
    </xf>
    <xf numFmtId="0" fontId="19" fillId="34" borderId="66" xfId="0" applyFont="1" applyFill="1" applyBorder="1" applyAlignment="1">
      <alignment horizontal="center" vertical="center"/>
    </xf>
    <xf numFmtId="0" fontId="19" fillId="34" borderId="50" xfId="0" applyFont="1" applyFill="1" applyBorder="1" applyAlignment="1">
      <alignment horizontal="center" vertical="center"/>
    </xf>
    <xf numFmtId="0" fontId="19" fillId="35" borderId="62" xfId="0" applyFont="1" applyFill="1" applyBorder="1" applyAlignment="1">
      <alignment horizontal="center" vertical="center"/>
    </xf>
    <xf numFmtId="0" fontId="19" fillId="35" borderId="66" xfId="0" applyFont="1" applyFill="1" applyBorder="1" applyAlignment="1">
      <alignment horizontal="center" vertical="center"/>
    </xf>
    <xf numFmtId="0" fontId="19" fillId="35" borderId="50" xfId="0" applyFont="1" applyFill="1" applyBorder="1" applyAlignment="1">
      <alignment horizontal="center" vertical="center"/>
    </xf>
    <xf numFmtId="0" fontId="69" fillId="0" borderId="34" xfId="0" applyFont="1" applyBorder="1" applyAlignment="1">
      <alignment horizontal="left" vertical="center" wrapText="1"/>
    </xf>
    <xf numFmtId="0" fontId="69" fillId="0" borderId="13" xfId="42" applyFont="1" applyBorder="1" applyAlignment="1" applyProtection="1">
      <alignment horizontal="center" vertical="center" wrapText="1"/>
      <protection/>
    </xf>
    <xf numFmtId="0" fontId="69" fillId="0" borderId="32" xfId="42" applyFont="1" applyBorder="1" applyAlignment="1" applyProtection="1">
      <alignment horizontal="center" vertical="center" wrapText="1"/>
      <protection/>
    </xf>
    <xf numFmtId="0" fontId="69" fillId="0" borderId="39" xfId="42" applyFont="1" applyBorder="1" applyAlignment="1" applyProtection="1">
      <alignment horizontal="center" vertical="center" wrapText="1"/>
      <protection/>
    </xf>
    <xf numFmtId="0" fontId="69" fillId="0" borderId="12" xfId="42" applyFont="1" applyBorder="1" applyAlignment="1" applyProtection="1">
      <alignment horizontal="center" vertical="center" wrapText="1"/>
      <protection/>
    </xf>
    <xf numFmtId="0" fontId="69" fillId="0" borderId="32" xfId="42" applyFont="1" applyBorder="1" applyAlignment="1" applyProtection="1">
      <alignment horizontal="left" vertical="center" wrapText="1"/>
      <protection/>
    </xf>
    <xf numFmtId="0" fontId="69" fillId="0" borderId="34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9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9" fillId="0" borderId="62" xfId="42" applyFont="1" applyBorder="1" applyAlignment="1" applyProtection="1">
      <alignment horizontal="center" vertical="center" wrapText="1"/>
      <protection/>
    </xf>
    <xf numFmtId="0" fontId="69" fillId="0" borderId="63" xfId="42" applyFont="1" applyBorder="1" applyAlignment="1" applyProtection="1">
      <alignment horizontal="center" vertical="center" wrapText="1"/>
      <protection/>
    </xf>
    <xf numFmtId="0" fontId="69" fillId="0" borderId="15" xfId="42" applyFont="1" applyBorder="1" applyAlignment="1" applyProtection="1">
      <alignment horizontal="center" vertical="center" wrapText="1"/>
      <protection/>
    </xf>
    <xf numFmtId="0" fontId="69" fillId="0" borderId="67" xfId="42" applyFont="1" applyBorder="1" applyAlignment="1" applyProtection="1">
      <alignment horizontal="center" vertical="center" wrapText="1"/>
      <protection/>
    </xf>
    <xf numFmtId="0" fontId="69" fillId="0" borderId="68" xfId="42" applyFont="1" applyBorder="1" applyAlignment="1" applyProtection="1">
      <alignment horizontal="center" vertical="center" wrapText="1"/>
      <protection/>
    </xf>
    <xf numFmtId="0" fontId="69" fillId="0" borderId="69" xfId="42" applyFont="1" applyBorder="1" applyAlignment="1" applyProtection="1">
      <alignment horizontal="center" vertical="center" wrapText="1"/>
      <protection/>
    </xf>
    <xf numFmtId="0" fontId="69" fillId="0" borderId="50" xfId="42" applyFont="1" applyBorder="1" applyAlignment="1" applyProtection="1">
      <alignment horizontal="center" vertical="center" wrapText="1"/>
      <protection/>
    </xf>
    <xf numFmtId="0" fontId="69" fillId="0" borderId="52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46" xfId="42" applyFont="1" applyBorder="1" applyAlignment="1" applyProtection="1">
      <alignment horizontal="center" vertical="center"/>
      <protection/>
    </xf>
    <xf numFmtId="0" fontId="1" fillId="0" borderId="47" xfId="42" applyFont="1" applyBorder="1" applyAlignment="1" applyProtection="1">
      <alignment horizontal="center" vertical="center"/>
      <protection/>
    </xf>
    <xf numFmtId="0" fontId="1" fillId="0" borderId="48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78" xfId="0" applyNumberFormat="1" applyFont="1" applyBorder="1" applyAlignment="1">
      <alignment horizontal="center" vertical="center" wrapText="1"/>
    </xf>
    <xf numFmtId="0" fontId="3" fillId="0" borderId="79" xfId="0" applyNumberFormat="1" applyFont="1" applyBorder="1" applyAlignment="1">
      <alignment horizontal="center" vertical="center" wrapText="1"/>
    </xf>
    <xf numFmtId="0" fontId="3" fillId="0" borderId="80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0" borderId="82" xfId="42" applyFont="1" applyBorder="1" applyAlignment="1" applyProtection="1">
      <alignment horizontal="center" vertical="center" wrapText="1"/>
      <protection/>
    </xf>
    <xf numFmtId="0" fontId="6" fillId="0" borderId="83" xfId="42" applyFont="1" applyBorder="1" applyAlignment="1" applyProtection="1">
      <alignment horizontal="center" vertical="center" wrapText="1"/>
      <protection/>
    </xf>
    <xf numFmtId="0" fontId="6" fillId="0" borderId="84" xfId="42" applyFont="1" applyBorder="1" applyAlignment="1" applyProtection="1">
      <alignment horizontal="center" vertical="center" wrapText="1"/>
      <protection/>
    </xf>
    <xf numFmtId="0" fontId="3" fillId="0" borderId="85" xfId="0" applyFont="1" applyBorder="1" applyAlignment="1">
      <alignment horizontal="center"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88" xfId="42" applyFont="1" applyBorder="1" applyAlignment="1" applyProtection="1">
      <alignment horizontal="center" vertical="center" wrapText="1"/>
      <protection/>
    </xf>
    <xf numFmtId="49" fontId="0" fillId="0" borderId="8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9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0" borderId="62" xfId="42" applyFont="1" applyBorder="1" applyAlignment="1" applyProtection="1">
      <alignment horizontal="left" vertical="center" wrapText="1"/>
      <protection/>
    </xf>
    <xf numFmtId="0" fontId="4" fillId="0" borderId="63" xfId="42" applyFont="1" applyBorder="1" applyAlignment="1" applyProtection="1">
      <alignment horizontal="left" vertical="center" wrapText="1"/>
      <protection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52" xfId="42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БОЕВОМУ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7">
          <cell r="G7" t="str">
            <v>О.Р. Перминов</v>
          </cell>
        </row>
        <row r="8"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zoomScalePageLayoutView="0" workbookViewId="0" topLeftCell="A4">
      <selection activeCell="J10" sqref="J10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2.140625" style="0" customWidth="1"/>
    <col min="6" max="6" width="12.421875" style="0" customWidth="1"/>
    <col min="7" max="7" width="4.140625" style="0" customWidth="1"/>
    <col min="8" max="8" width="19.7109375" style="0" customWidth="1"/>
  </cols>
  <sheetData>
    <row r="1" spans="1:22" ht="27.75" customHeight="1">
      <c r="A1" s="150" t="s">
        <v>27</v>
      </c>
      <c r="B1" s="150"/>
      <c r="C1" s="150"/>
      <c r="D1" s="150"/>
      <c r="E1" s="150"/>
      <c r="F1" s="150"/>
      <c r="G1" s="150"/>
      <c r="H1" s="150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8" ht="22.5" customHeight="1" thickBot="1">
      <c r="A2" s="151" t="s">
        <v>24</v>
      </c>
      <c r="B2" s="152"/>
      <c r="C2" s="152"/>
      <c r="D2" s="152"/>
      <c r="E2" s="152"/>
      <c r="F2" s="152"/>
      <c r="G2" s="152"/>
      <c r="H2" s="152"/>
    </row>
    <row r="3" spans="1:8" ht="31.5" customHeight="1" thickBot="1">
      <c r="A3" s="154" t="str">
        <f>'пр.хода'!C3</f>
        <v>Чемпионат УрФО по БОЕВОМУ САМБО среди мужчин. </v>
      </c>
      <c r="B3" s="155"/>
      <c r="C3" s="155"/>
      <c r="D3" s="155"/>
      <c r="E3" s="155"/>
      <c r="F3" s="155"/>
      <c r="G3" s="155"/>
      <c r="H3" s="156"/>
    </row>
    <row r="4" spans="1:8" ht="21.75" customHeight="1">
      <c r="A4" s="130" t="str">
        <f>'пр.хода'!C4</f>
        <v>16-19 декабря 2014г.                                                         г. Верхняя Пышма</v>
      </c>
      <c r="B4" s="130"/>
      <c r="C4" s="130"/>
      <c r="D4" s="130"/>
      <c r="E4" s="130"/>
      <c r="F4" s="130"/>
      <c r="G4" s="130"/>
      <c r="H4" s="130"/>
    </row>
    <row r="5" spans="4:6" ht="20.25" customHeight="1" thickBot="1">
      <c r="D5" s="131" t="str">
        <f>HYPERLINK('пр.взв.'!D4)</f>
        <v>в.к. 100 кг</v>
      </c>
      <c r="E5" s="131"/>
      <c r="F5" s="131"/>
    </row>
    <row r="6" spans="1:8" ht="12.75" customHeight="1">
      <c r="A6" s="132" t="s">
        <v>11</v>
      </c>
      <c r="B6" s="134" t="s">
        <v>5</v>
      </c>
      <c r="C6" s="136" t="s">
        <v>6</v>
      </c>
      <c r="D6" s="138" t="s">
        <v>7</v>
      </c>
      <c r="E6" s="140" t="s">
        <v>8</v>
      </c>
      <c r="F6" s="138"/>
      <c r="G6" s="144" t="s">
        <v>10</v>
      </c>
      <c r="H6" s="157" t="s">
        <v>9</v>
      </c>
    </row>
    <row r="7" spans="1:8" ht="13.5" thickBot="1">
      <c r="A7" s="133"/>
      <c r="B7" s="135"/>
      <c r="C7" s="137"/>
      <c r="D7" s="139"/>
      <c r="E7" s="141"/>
      <c r="F7" s="139"/>
      <c r="G7" s="145"/>
      <c r="H7" s="158"/>
    </row>
    <row r="8" spans="1:8" ht="12.75" customHeight="1">
      <c r="A8" s="126">
        <v>1</v>
      </c>
      <c r="B8" s="127">
        <f>'пр.хода'!H9</f>
        <v>2</v>
      </c>
      <c r="C8" s="128" t="str">
        <f>VLOOKUP(B8,'пр.взв.'!B7:H22,2,FALSE)</f>
        <v>Гусейнов Рустам Равшан оглы</v>
      </c>
      <c r="D8" s="129" t="str">
        <f>VLOOKUP(B8,'пр.взв.'!B7:H22,3,FALSE)</f>
        <v>27.09.1996 кмс</v>
      </c>
      <c r="E8" s="107" t="str">
        <f>VLOOKUP(B8,'пр.взв.'!B7:H22,4,FALSE)</f>
        <v>Челябинская</v>
      </c>
      <c r="F8" s="146" t="str">
        <f>VLOOKUP(B8,'пр.взв.'!B7:H22,5,FALSE)</f>
        <v>Троицк</v>
      </c>
      <c r="G8" s="147">
        <f>VLOOKUP(B8,'пр.взв.'!B7:H22,6,FALSE)</f>
        <v>0</v>
      </c>
      <c r="H8" s="159" t="str">
        <f>VLOOKUP(B8,'пр.взв.'!B7:H22,7,FALSE)</f>
        <v>Ермаков ВЕ</v>
      </c>
    </row>
    <row r="9" spans="1:8" ht="12.75">
      <c r="A9" s="125"/>
      <c r="B9" s="117"/>
      <c r="C9" s="114"/>
      <c r="D9" s="115"/>
      <c r="E9" s="105"/>
      <c r="F9" s="120"/>
      <c r="G9" s="148"/>
      <c r="H9" s="143"/>
    </row>
    <row r="10" spans="1:8" ht="12.75" customHeight="1">
      <c r="A10" s="125">
        <v>2</v>
      </c>
      <c r="B10" s="117">
        <f>'пр.хода'!H14</f>
        <v>1</v>
      </c>
      <c r="C10" s="110" t="str">
        <f>VLOOKUP(B10,'пр.взв.'!B7:H22,2,FALSE)</f>
        <v>Долгих Антон Олегович</v>
      </c>
      <c r="D10" s="112" t="s">
        <v>74</v>
      </c>
      <c r="E10" s="108" t="str">
        <f>VLOOKUP(B10,'пр.взв.'!B1:H24,4,FALSE)</f>
        <v>Свердловская</v>
      </c>
      <c r="F10" s="120" t="str">
        <f>VLOOKUP(B10,'пр.взв.'!B7:H22,5,FALSE)</f>
        <v>Нижний Тагил</v>
      </c>
      <c r="G10" s="149">
        <f>VLOOKUP(B10,'пр.взв.'!B7:H22,6,FALSE)</f>
        <v>0</v>
      </c>
      <c r="H10" s="142" t="str">
        <f>VLOOKUP(B10,'пр.взв.'!B7:H22,7,FALSE)</f>
        <v>Матвеев СВ Гориславский ИА</v>
      </c>
    </row>
    <row r="11" spans="1:8" ht="12.75">
      <c r="A11" s="125"/>
      <c r="B11" s="117"/>
      <c r="C11" s="114"/>
      <c r="D11" s="115"/>
      <c r="E11" s="109"/>
      <c r="F11" s="120"/>
      <c r="G11" s="148"/>
      <c r="H11" s="143"/>
    </row>
    <row r="12" spans="1:8" ht="12.75" customHeight="1">
      <c r="A12" s="125">
        <v>3</v>
      </c>
      <c r="B12" s="117">
        <f>'пр.хода'!E25</f>
        <v>4</v>
      </c>
      <c r="C12" s="110" t="str">
        <f>VLOOKUP(B12,'пр.взв.'!B7:H22,2,FALSE)</f>
        <v>Урбанович Денис Валерьевич</v>
      </c>
      <c r="D12" s="112" t="str">
        <f>VLOOKUP(B12,'пр.взв.'!B7:H22,3,FALSE)</f>
        <v>14.05.1995 кмс</v>
      </c>
      <c r="E12" s="104" t="str">
        <f>VLOOKUP(B12,'пр.взв.'!B3:H26,4,FALSE)</f>
        <v>Челябинская</v>
      </c>
      <c r="F12" s="120" t="str">
        <f>VLOOKUP(B12,'пр.взв.'!B7:H22,5,FALSE)</f>
        <v>Челябинск</v>
      </c>
      <c r="G12" s="149">
        <f>VLOOKUP(B12,'пр.взв.'!B7:H22,6,FALSE)</f>
        <v>0</v>
      </c>
      <c r="H12" s="142" t="str">
        <f>VLOOKUP(B12,'пр.взв.'!B7:H22,7,FALSE)</f>
        <v>Кадолин ВИ</v>
      </c>
    </row>
    <row r="13" spans="1:8" ht="12.75">
      <c r="A13" s="125"/>
      <c r="B13" s="117"/>
      <c r="C13" s="114"/>
      <c r="D13" s="115"/>
      <c r="E13" s="105"/>
      <c r="F13" s="120"/>
      <c r="G13" s="148"/>
      <c r="H13" s="143"/>
    </row>
    <row r="14" spans="1:8" ht="12.75" customHeight="1">
      <c r="A14" s="125">
        <v>3</v>
      </c>
      <c r="B14" s="117">
        <f>'пр.хода'!Q25</f>
        <v>3</v>
      </c>
      <c r="C14" s="110" t="str">
        <f>VLOOKUP(B14,'пр.взв.'!B7:H22,2,FALSE)</f>
        <v>Маклыгин Сергей Александрович</v>
      </c>
      <c r="D14" s="112" t="str">
        <f>VLOOKUP(B14,'пр.взв.'!B7:H22,3,FALSE)</f>
        <v>12.11.1995 кмс</v>
      </c>
      <c r="E14" s="108" t="str">
        <f>VLOOKUP(B14,'пр.взв.'!B1:H28,4,FALSE)</f>
        <v>Свердловская</v>
      </c>
      <c r="F14" s="120" t="str">
        <f>VLOOKUP(B14,'пр.взв.'!B1:H24,5,FALSE)</f>
        <v>Нижний Тагил</v>
      </c>
      <c r="G14" s="149">
        <f>VLOOKUP(B14,'пр.взв.'!B7:H22,6,FALSE)</f>
        <v>0</v>
      </c>
      <c r="H14" s="142" t="str">
        <f>VLOOKUP(B14,'пр.взв.'!B7:H22,7,FALSE)</f>
        <v>Матвеев СВ Гориславский ИА</v>
      </c>
    </row>
    <row r="15" spans="1:8" ht="12.75">
      <c r="A15" s="125"/>
      <c r="B15" s="117"/>
      <c r="C15" s="114"/>
      <c r="D15" s="115"/>
      <c r="E15" s="109"/>
      <c r="F15" s="120"/>
      <c r="G15" s="148"/>
      <c r="H15" s="143"/>
    </row>
    <row r="16" spans="1:8" ht="12.75" customHeight="1" hidden="1">
      <c r="A16" s="125">
        <v>5</v>
      </c>
      <c r="B16" s="117"/>
      <c r="C16" s="110" t="e">
        <f>VLOOKUP(B16,'пр.взв.'!B7:H30,2,FALSE)</f>
        <v>#N/A</v>
      </c>
      <c r="D16" s="112" t="e">
        <f>VLOOKUP(B16,'пр.взв.'!B7:H22,3,FALSE)</f>
        <v>#N/A</v>
      </c>
      <c r="E16" s="104" t="e">
        <f>VLOOKUP(B16,'пр.взв.'!B1:H30,4,FALSE)</f>
        <v>#N/A</v>
      </c>
      <c r="F16" s="120" t="e">
        <f>VLOOKUP(B16,'пр.взв.'!B3:H26,5,FALSE)</f>
        <v>#N/A</v>
      </c>
      <c r="G16" s="121" t="e">
        <f>VLOOKUP(B16,'пр.взв.'!B7:H22,6,FALSE)</f>
        <v>#N/A</v>
      </c>
      <c r="H16" s="142" t="e">
        <f>VLOOKUP(B16,'пр.взв.'!B7:H22,7,FALSE)</f>
        <v>#N/A</v>
      </c>
    </row>
    <row r="17" spans="1:8" ht="12.75" hidden="1">
      <c r="A17" s="125"/>
      <c r="B17" s="117"/>
      <c r="C17" s="114"/>
      <c r="D17" s="115"/>
      <c r="E17" s="105"/>
      <c r="F17" s="120"/>
      <c r="G17" s="122"/>
      <c r="H17" s="143"/>
    </row>
    <row r="18" spans="1:8" ht="12.75" customHeight="1" hidden="1">
      <c r="A18" s="125">
        <v>5</v>
      </c>
      <c r="B18" s="117"/>
      <c r="C18" s="110" t="e">
        <f>VLOOKUP(B18,'пр.взв.'!B7:H22,2,FALSE)</f>
        <v>#N/A</v>
      </c>
      <c r="D18" s="112" t="e">
        <f>VLOOKUP(B18,'пр.взв.'!B7:H22,3,FALSE)</f>
        <v>#N/A</v>
      </c>
      <c r="E18" s="104" t="e">
        <f>VLOOKUP(B18,'пр.взв.'!B1:H32,4,FALSE)</f>
        <v>#N/A</v>
      </c>
      <c r="F18" s="120" t="e">
        <f>VLOOKUP(B18,'пр.взв.'!B7:H22,5,FALSE)</f>
        <v>#N/A</v>
      </c>
      <c r="G18" s="121" t="e">
        <f>VLOOKUP(B18,'пр.взв.'!B7:H22,6,FALSE)</f>
        <v>#N/A</v>
      </c>
      <c r="H18" s="142" t="e">
        <f>VLOOKUP(B18,'пр.взв.'!B7:H22,7,FALSE)</f>
        <v>#N/A</v>
      </c>
    </row>
    <row r="19" spans="1:8" ht="12.75" hidden="1">
      <c r="A19" s="125"/>
      <c r="B19" s="117"/>
      <c r="C19" s="114"/>
      <c r="D19" s="115"/>
      <c r="E19" s="105"/>
      <c r="F19" s="120"/>
      <c r="G19" s="122"/>
      <c r="H19" s="143"/>
    </row>
    <row r="20" spans="1:8" ht="12.75" customHeight="1" hidden="1">
      <c r="A20" s="116" t="s">
        <v>49</v>
      </c>
      <c r="B20" s="117"/>
      <c r="C20" s="110" t="e">
        <f>VLOOKUP(B20,'пр.взв.'!B7:H22,2,FALSE)</f>
        <v>#N/A</v>
      </c>
      <c r="D20" s="112" t="e">
        <f>VLOOKUP(B20,'пр.взв.'!B7:H22,3,FALSE)</f>
        <v>#N/A</v>
      </c>
      <c r="E20" s="104" t="e">
        <f>VLOOKUP(B20,'пр.взв.'!B1:H34,4,FALSE)</f>
        <v>#N/A</v>
      </c>
      <c r="F20" s="120" t="e">
        <f>VLOOKUP(B20,'пр.взв.'!B7:H22,5,FALSE)</f>
        <v>#N/A</v>
      </c>
      <c r="G20" s="121" t="e">
        <f>VLOOKUP(B20,'пр.взв.'!B7:H22,6,FALSE)</f>
        <v>#N/A</v>
      </c>
      <c r="H20" s="142" t="e">
        <f>VLOOKUP(B20,'пр.взв.'!B7:H22,7,FALSE)</f>
        <v>#N/A</v>
      </c>
    </row>
    <row r="21" spans="1:8" ht="12.75" hidden="1">
      <c r="A21" s="116"/>
      <c r="B21" s="117"/>
      <c r="C21" s="114"/>
      <c r="D21" s="115"/>
      <c r="E21" s="105"/>
      <c r="F21" s="120"/>
      <c r="G21" s="122"/>
      <c r="H21" s="143"/>
    </row>
    <row r="22" spans="1:8" ht="12.75" customHeight="1" hidden="1">
      <c r="A22" s="116" t="s">
        <v>49</v>
      </c>
      <c r="B22" s="117"/>
      <c r="C22" s="110" t="e">
        <f>VLOOKUP(B22,'пр.взв.'!B7:H22,2,FALSE)</f>
        <v>#N/A</v>
      </c>
      <c r="D22" s="112" t="e">
        <f>VLOOKUP(B22,'пр.взв.'!B7:H22,3,FALSE)</f>
        <v>#N/A</v>
      </c>
      <c r="E22" s="104" t="e">
        <f>VLOOKUP(B22,'пр.взв.'!B2:H36,4,FALSE)</f>
        <v>#N/A</v>
      </c>
      <c r="F22" s="120" t="e">
        <f>VLOOKUP(B22,'пр.взв.'!B7:H22,5,FALSE)</f>
        <v>#N/A</v>
      </c>
      <c r="G22" s="121" t="e">
        <f>VLOOKUP(B22,'пр.взв.'!B7:H22,6,FALSE)</f>
        <v>#N/A</v>
      </c>
      <c r="H22" s="142" t="e">
        <f>VLOOKUP(B22,'пр.взв.'!B7:H22,7,FALSE)</f>
        <v>#N/A</v>
      </c>
    </row>
    <row r="23" spans="1:8" ht="13.5" hidden="1" thickBot="1">
      <c r="A23" s="118"/>
      <c r="B23" s="119"/>
      <c r="C23" s="111"/>
      <c r="D23" s="113"/>
      <c r="E23" s="106"/>
      <c r="F23" s="123"/>
      <c r="G23" s="124"/>
      <c r="H23" s="153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90"/>
      <c r="B30" s="90"/>
      <c r="C30" s="90"/>
      <c r="D30" s="6"/>
      <c r="E30" s="6"/>
      <c r="F30" s="6"/>
      <c r="G30" s="6"/>
      <c r="H30" s="6"/>
    </row>
    <row r="31" spans="1:11" ht="15">
      <c r="A31" s="91" t="str">
        <f>HYPERLINK('[1]реквизиты'!$A$6)</f>
        <v>Гл. судья, судья МК</v>
      </c>
      <c r="B31" s="90"/>
      <c r="C31" s="92"/>
      <c r="D31" s="53"/>
      <c r="E31" s="53"/>
      <c r="F31" s="53"/>
      <c r="G31" s="54" t="str">
        <f>'[2]реквизиты'!$G$7</f>
        <v>О.Р. Перминов</v>
      </c>
      <c r="I31" s="6"/>
      <c r="J31" s="3"/>
      <c r="K31" s="3"/>
    </row>
    <row r="32" spans="1:12" ht="15">
      <c r="A32" s="90"/>
      <c r="B32" s="90"/>
      <c r="C32" s="92"/>
      <c r="D32" s="53"/>
      <c r="E32" s="53"/>
      <c r="F32" s="53"/>
      <c r="G32" s="5" t="str">
        <f>'[2]реквизиты'!$G$8</f>
        <v>/г.Нижний Тагил/</v>
      </c>
      <c r="I32" s="6"/>
      <c r="J32" s="3"/>
      <c r="K32" s="3"/>
      <c r="L32" s="3"/>
    </row>
    <row r="33" spans="1:12" ht="15">
      <c r="A33" s="90"/>
      <c r="B33" s="90"/>
      <c r="C33" s="92"/>
      <c r="D33" s="53"/>
      <c r="E33" s="53"/>
      <c r="F33" s="53"/>
      <c r="G33" s="6"/>
      <c r="I33" s="6"/>
      <c r="J33" s="3"/>
      <c r="K33" s="3"/>
      <c r="L33" s="3"/>
    </row>
    <row r="34" spans="1:11" ht="15">
      <c r="A34" s="91" t="str">
        <f>HYPERLINK('[1]реквизиты'!$A$8)</f>
        <v>Гл. секретарь, судья РК</v>
      </c>
      <c r="B34" s="90"/>
      <c r="C34" s="92"/>
      <c r="D34" s="53"/>
      <c r="E34" s="53"/>
      <c r="F34" s="53"/>
      <c r="G34" s="54" t="str">
        <f>'[2]реквизиты'!$G$9</f>
        <v>Д.П. Сапунов</v>
      </c>
      <c r="I34" s="6"/>
      <c r="J34" s="14"/>
      <c r="K34" s="14"/>
    </row>
    <row r="35" spans="1:8" ht="15">
      <c r="A35" s="55"/>
      <c r="B35" s="55"/>
      <c r="C35" s="55"/>
      <c r="D35" s="53"/>
      <c r="E35" s="53"/>
      <c r="F35" s="53"/>
      <c r="G35" s="5" t="str">
        <f>'[2]реквизиты'!$G$10</f>
        <v>/г.Качканар/</v>
      </c>
      <c r="H35" s="6"/>
    </row>
    <row r="36" spans="1:8" ht="12.75">
      <c r="A36" s="6"/>
      <c r="B36" s="6"/>
      <c r="C36" s="6"/>
      <c r="D36" s="53"/>
      <c r="E36" s="53"/>
      <c r="F36" s="53"/>
      <c r="G36" s="6"/>
      <c r="H36" s="6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</sheetData>
  <sheetProtection/>
  <mergeCells count="76"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A10:A11"/>
    <mergeCell ref="B10:B11"/>
    <mergeCell ref="C10:C11"/>
    <mergeCell ref="D10:D11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F20:F21"/>
    <mergeCell ref="G20:G21"/>
    <mergeCell ref="F22:F23"/>
    <mergeCell ref="G22:G23"/>
    <mergeCell ref="F16:F17"/>
    <mergeCell ref="G16:G17"/>
    <mergeCell ref="F18:F19"/>
    <mergeCell ref="G18:G19"/>
    <mergeCell ref="C22:C23"/>
    <mergeCell ref="D22:D23"/>
    <mergeCell ref="C20:C21"/>
    <mergeCell ref="D20:D21"/>
    <mergeCell ref="A20:A21"/>
    <mergeCell ref="B20:B21"/>
    <mergeCell ref="A22:A23"/>
    <mergeCell ref="B22:B23"/>
    <mergeCell ref="E16:E17"/>
    <mergeCell ref="E18:E19"/>
    <mergeCell ref="E20:E21"/>
    <mergeCell ref="E22:E23"/>
    <mergeCell ref="E8:E9"/>
    <mergeCell ref="E10:E11"/>
    <mergeCell ref="E12:E13"/>
    <mergeCell ref="E14:E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">
      <selection activeCell="M13" sqref="M13:M14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160" t="str">
        <f>'пр.хода'!C3</f>
        <v>Чемпионат УрФО по БОЕВОМУ САМБО среди мужчин. </v>
      </c>
      <c r="B1" s="161"/>
      <c r="C1" s="161"/>
      <c r="D1" s="161"/>
      <c r="E1" s="161"/>
      <c r="F1" s="161"/>
      <c r="G1" s="161"/>
      <c r="H1" s="161"/>
      <c r="I1" s="161"/>
    </row>
    <row r="2" spans="4:6" ht="27.75" customHeight="1">
      <c r="D2" s="49"/>
      <c r="E2" s="49"/>
      <c r="F2" s="60" t="str">
        <f>HYPERLINK('пр.взв.'!D4)</f>
        <v>в.к. 100 кг</v>
      </c>
    </row>
    <row r="3" ht="13.5">
      <c r="C3" s="12" t="s">
        <v>22</v>
      </c>
    </row>
    <row r="4" ht="13.5">
      <c r="C4" s="47" t="s">
        <v>12</v>
      </c>
    </row>
    <row r="5" spans="1:9" ht="12.75">
      <c r="A5" s="165" t="s">
        <v>13</v>
      </c>
      <c r="B5" s="165" t="s">
        <v>5</v>
      </c>
      <c r="C5" s="173" t="s">
        <v>6</v>
      </c>
      <c r="D5" s="165" t="s">
        <v>14</v>
      </c>
      <c r="E5" s="177" t="s">
        <v>15</v>
      </c>
      <c r="F5" s="178"/>
      <c r="G5" s="165" t="s">
        <v>16</v>
      </c>
      <c r="H5" s="165" t="s">
        <v>17</v>
      </c>
      <c r="I5" s="165" t="s">
        <v>18</v>
      </c>
    </row>
    <row r="6" spans="1:9" ht="12.75">
      <c r="A6" s="172"/>
      <c r="B6" s="172"/>
      <c r="C6" s="172"/>
      <c r="D6" s="172"/>
      <c r="E6" s="179"/>
      <c r="F6" s="180"/>
      <c r="G6" s="172"/>
      <c r="H6" s="172"/>
      <c r="I6" s="172"/>
    </row>
    <row r="7" spans="1:9" ht="12.75">
      <c r="A7" s="171"/>
      <c r="B7" s="174">
        <f>'пр.хода'!C22</f>
        <v>0</v>
      </c>
      <c r="C7" s="162" t="e">
        <f>VLOOKUP(B7,'пр.взв.'!B7:D22,2,FALSE)</f>
        <v>#N/A</v>
      </c>
      <c r="D7" s="162" t="e">
        <f>VLOOKUP(B7,'пр.взв.'!B7:F22,3,FALSE)</f>
        <v>#N/A</v>
      </c>
      <c r="E7" s="104" t="e">
        <f>VLOOKUP(B7,'пр.взв.'!B7:F22,4,FALSE)</f>
        <v>#N/A</v>
      </c>
      <c r="F7" s="162" t="e">
        <f>VLOOKUP(B7,'пр.взв.'!B7:G22,5,FALSE)</f>
        <v>#N/A</v>
      </c>
      <c r="G7" s="175"/>
      <c r="H7" s="170"/>
      <c r="I7" s="165"/>
    </row>
    <row r="8" spans="1:9" ht="12.75">
      <c r="A8" s="171"/>
      <c r="B8" s="165"/>
      <c r="C8" s="163"/>
      <c r="D8" s="163"/>
      <c r="E8" s="105"/>
      <c r="F8" s="169"/>
      <c r="G8" s="175"/>
      <c r="H8" s="170"/>
      <c r="I8" s="165"/>
    </row>
    <row r="9" spans="1:9" ht="12.75">
      <c r="A9" s="166"/>
      <c r="B9" s="174">
        <f>'пр.хода'!B27</f>
        <v>4</v>
      </c>
      <c r="C9" s="162" t="str">
        <f>VLOOKUP(B9,'пр.взв.'!B7:D24,2,FALSE)</f>
        <v>Урбанович Денис Валерьевич</v>
      </c>
      <c r="D9" s="162" t="str">
        <f>VLOOKUP(B9,'пр.взв.'!B7:F24,3,FALSE)</f>
        <v>14.05.1995 кмс</v>
      </c>
      <c r="E9" s="104" t="str">
        <f>VLOOKUP(B9,'пр.взв.'!B9:F24,4,FALSE)</f>
        <v>Челябинская</v>
      </c>
      <c r="F9" s="162" t="str">
        <f>VLOOKUP(B9,'пр.взв.'!B7:G24,5,FALSE)</f>
        <v>Челябинск</v>
      </c>
      <c r="G9" s="175"/>
      <c r="H9" s="165"/>
      <c r="I9" s="165"/>
    </row>
    <row r="10" spans="1:9" ht="12.75">
      <c r="A10" s="166"/>
      <c r="B10" s="165"/>
      <c r="C10" s="163"/>
      <c r="D10" s="163"/>
      <c r="E10" s="176"/>
      <c r="F10" s="163"/>
      <c r="G10" s="175"/>
      <c r="H10" s="165"/>
      <c r="I10" s="165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22</v>
      </c>
    </row>
    <row r="16" spans="3:6" ht="24" customHeight="1">
      <c r="C16" s="47" t="s">
        <v>21</v>
      </c>
      <c r="F16" s="60" t="str">
        <f>HYPERLINK('пр.взв.'!D4)</f>
        <v>в.к. 100 кг</v>
      </c>
    </row>
    <row r="17" spans="1:9" ht="12.75">
      <c r="A17" s="165" t="s">
        <v>13</v>
      </c>
      <c r="B17" s="165" t="s">
        <v>5</v>
      </c>
      <c r="C17" s="173" t="s">
        <v>6</v>
      </c>
      <c r="D17" s="165" t="s">
        <v>14</v>
      </c>
      <c r="E17" s="177" t="s">
        <v>15</v>
      </c>
      <c r="F17" s="178"/>
      <c r="G17" s="165" t="s">
        <v>16</v>
      </c>
      <c r="H17" s="165" t="s">
        <v>17</v>
      </c>
      <c r="I17" s="165" t="s">
        <v>18</v>
      </c>
    </row>
    <row r="18" spans="1:9" ht="12.75">
      <c r="A18" s="172"/>
      <c r="B18" s="172"/>
      <c r="C18" s="172"/>
      <c r="D18" s="172"/>
      <c r="E18" s="179"/>
      <c r="F18" s="180"/>
      <c r="G18" s="172"/>
      <c r="H18" s="172"/>
      <c r="I18" s="172"/>
    </row>
    <row r="19" spans="1:9" ht="12.75" customHeight="1">
      <c r="A19" s="171"/>
      <c r="B19" s="167">
        <f>'пр.хода'!R22</f>
        <v>0</v>
      </c>
      <c r="C19" s="168" t="e">
        <f>VLOOKUP(B19,'пр.взв.'!B7:F22,2,FALSE)</f>
        <v>#N/A</v>
      </c>
      <c r="D19" s="168" t="e">
        <f>VLOOKUP(B19,'пр.взв.'!B7:G22,3,FALSE)</f>
        <v>#N/A</v>
      </c>
      <c r="E19" s="104" t="e">
        <f>VLOOKUP(B19,'пр.взв.'!B1:F34,4,FALSE)</f>
        <v>#N/A</v>
      </c>
      <c r="F19" s="162" t="e">
        <f>VLOOKUP(B19,'пр.взв.'!B7:H22,5,FALSE)</f>
        <v>#N/A</v>
      </c>
      <c r="G19" s="164"/>
      <c r="H19" s="170"/>
      <c r="I19" s="165"/>
    </row>
    <row r="20" spans="1:9" ht="12.75">
      <c r="A20" s="171"/>
      <c r="B20" s="165"/>
      <c r="C20" s="168"/>
      <c r="D20" s="168"/>
      <c r="E20" s="105"/>
      <c r="F20" s="169"/>
      <c r="G20" s="164"/>
      <c r="H20" s="170"/>
      <c r="I20" s="165"/>
    </row>
    <row r="21" spans="1:9" ht="12.75" customHeight="1">
      <c r="A21" s="166"/>
      <c r="B21" s="174">
        <f>'пр.хода'!S27</f>
        <v>3</v>
      </c>
      <c r="C21" s="168" t="str">
        <f>VLOOKUP(B21,'пр.взв.'!B7:F24,2,FALSE)</f>
        <v>Маклыгин Сергей Александрович</v>
      </c>
      <c r="D21" s="168" t="str">
        <f>VLOOKUP(B21,'пр.взв.'!B7:G24,3,FALSE)</f>
        <v>12.11.1995 кмс</v>
      </c>
      <c r="E21" s="104" t="str">
        <f>VLOOKUP(B21,'пр.взв.'!B2:F36,4,FALSE)</f>
        <v>Свердловская</v>
      </c>
      <c r="F21" s="162" t="str">
        <f>VLOOKUP(B21,'пр.взв.'!B7:H24,5,FALSE)</f>
        <v>Нижний Тагил</v>
      </c>
      <c r="G21" s="164"/>
      <c r="H21" s="165"/>
      <c r="I21" s="165"/>
    </row>
    <row r="22" spans="1:9" ht="12.75">
      <c r="A22" s="166"/>
      <c r="B22" s="165"/>
      <c r="C22" s="168"/>
      <c r="D22" s="168"/>
      <c r="E22" s="176"/>
      <c r="F22" s="163"/>
      <c r="G22" s="164"/>
      <c r="H22" s="165"/>
      <c r="I22" s="165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0" t="str">
        <f>HYPERLINK('пр.взв.'!D4)</f>
        <v>в.к. 100 кг</v>
      </c>
    </row>
    <row r="30" spans="1:9" ht="12.75">
      <c r="A30" s="165" t="s">
        <v>13</v>
      </c>
      <c r="B30" s="165" t="s">
        <v>5</v>
      </c>
      <c r="C30" s="173" t="s">
        <v>6</v>
      </c>
      <c r="D30" s="165" t="s">
        <v>14</v>
      </c>
      <c r="E30" s="177" t="s">
        <v>15</v>
      </c>
      <c r="F30" s="178"/>
      <c r="G30" s="165" t="s">
        <v>16</v>
      </c>
      <c r="H30" s="165" t="s">
        <v>17</v>
      </c>
      <c r="I30" s="165" t="s">
        <v>18</v>
      </c>
    </row>
    <row r="31" spans="1:9" ht="12.75">
      <c r="A31" s="172"/>
      <c r="B31" s="172"/>
      <c r="C31" s="172"/>
      <c r="D31" s="172"/>
      <c r="E31" s="181"/>
      <c r="F31" s="182"/>
      <c r="G31" s="172"/>
      <c r="H31" s="172"/>
      <c r="I31" s="172"/>
    </row>
    <row r="32" spans="1:9" ht="12.75" customHeight="1">
      <c r="A32" s="171"/>
      <c r="B32" s="167">
        <f>'пр.хода'!G11</f>
        <v>1</v>
      </c>
      <c r="C32" s="168" t="str">
        <f>VLOOKUP(B32,'пр.взв.'!B7:F35,2,FALSE)</f>
        <v>Долгих Антон Олегович</v>
      </c>
      <c r="D32" s="168" t="str">
        <f>VLOOKUP(B32,'пр.взв.'!B7:G35,3,FALSE)</f>
        <v>08.01.1989 мс</v>
      </c>
      <c r="E32" s="104" t="str">
        <f>VLOOKUP(B32,'пр.взв.'!B2:F47,4,FALSE)</f>
        <v>Свердловская</v>
      </c>
      <c r="F32" s="162" t="str">
        <f>VLOOKUP(B32,'пр.взв.'!B7:H35,5,FALSE)</f>
        <v>Нижний Тагил</v>
      </c>
      <c r="G32" s="164"/>
      <c r="H32" s="170"/>
      <c r="I32" s="165"/>
    </row>
    <row r="33" spans="1:9" ht="12.75">
      <c r="A33" s="171"/>
      <c r="B33" s="165"/>
      <c r="C33" s="168"/>
      <c r="D33" s="168"/>
      <c r="E33" s="105"/>
      <c r="F33" s="169"/>
      <c r="G33" s="164"/>
      <c r="H33" s="170"/>
      <c r="I33" s="165"/>
    </row>
    <row r="34" spans="1:9" ht="12.75" customHeight="1">
      <c r="A34" s="166"/>
      <c r="B34" s="167">
        <f>'пр.хода'!O11</f>
        <v>2</v>
      </c>
      <c r="C34" s="168" t="str">
        <f>VLOOKUP(B34,'пр.взв.'!B7:F37,2,FALSE)</f>
        <v>Гусейнов Рустам Равшан оглы</v>
      </c>
      <c r="D34" s="168" t="str">
        <f>VLOOKUP(B34,'пр.взв.'!B7:G37,3,FALSE)</f>
        <v>27.09.1996 кмс</v>
      </c>
      <c r="E34" s="104" t="str">
        <f>VLOOKUP(B34,'пр.взв.'!B3:F49,4,FALSE)</f>
        <v>Челябинская</v>
      </c>
      <c r="F34" s="162" t="str">
        <f>VLOOKUP(B34,'пр.взв.'!B7:H37,5,FALSE)</f>
        <v>Троицк</v>
      </c>
      <c r="G34" s="164"/>
      <c r="H34" s="165"/>
      <c r="I34" s="165"/>
    </row>
    <row r="35" spans="1:9" ht="12.75">
      <c r="A35" s="166"/>
      <c r="B35" s="165"/>
      <c r="C35" s="168"/>
      <c r="D35" s="168"/>
      <c r="E35" s="176"/>
      <c r="F35" s="163"/>
      <c r="G35" s="164"/>
      <c r="H35" s="165"/>
      <c r="I35" s="165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1"/>
      <c r="H42" s="18"/>
    </row>
    <row r="43" spans="1:8" ht="19.5" customHeight="1">
      <c r="A43" s="11"/>
      <c r="B43" s="11"/>
      <c r="C43" s="11"/>
      <c r="D43" s="11"/>
      <c r="E43" s="11"/>
      <c r="F43" s="3"/>
      <c r="G43" s="84"/>
      <c r="H43" s="3"/>
    </row>
    <row r="44" spans="1:8" ht="19.5" customHeight="1">
      <c r="A44" s="17"/>
      <c r="C44" s="11"/>
      <c r="D44" s="11"/>
      <c r="E44" s="11"/>
      <c r="F44" s="17"/>
      <c r="G44" s="51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  <mergeCell ref="A5:A6"/>
    <mergeCell ref="B5:B6"/>
    <mergeCell ref="C5:C6"/>
    <mergeCell ref="D5:D6"/>
    <mergeCell ref="G5:G6"/>
    <mergeCell ref="H5:H6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51" t="s">
        <v>23</v>
      </c>
      <c r="B1" s="152"/>
      <c r="C1" s="152"/>
      <c r="D1" s="152"/>
      <c r="E1" s="152"/>
      <c r="F1" s="152"/>
      <c r="G1" s="152"/>
      <c r="H1" s="152"/>
    </row>
    <row r="2" spans="1:8" ht="33.75" customHeight="1" thickBot="1">
      <c r="A2" s="160" t="str">
        <f>'пр.хода'!C3</f>
        <v>Чемпионат УрФО по БОЕВОМУ САМБО среди мужчин. </v>
      </c>
      <c r="B2" s="198"/>
      <c r="C2" s="198"/>
      <c r="D2" s="198"/>
      <c r="E2" s="198"/>
      <c r="F2" s="198"/>
      <c r="G2" s="198"/>
      <c r="H2" s="199"/>
    </row>
    <row r="3" spans="1:12" ht="17.25" customHeight="1">
      <c r="A3" s="130" t="str">
        <f>'пр.хода'!C4</f>
        <v>16-19 декабря 2014г.                                                         г. Верхняя Пышма</v>
      </c>
      <c r="B3" s="130"/>
      <c r="C3" s="130"/>
      <c r="D3" s="130"/>
      <c r="E3" s="130"/>
      <c r="F3" s="130"/>
      <c r="G3" s="130"/>
      <c r="H3" s="130"/>
      <c r="I3" s="13"/>
      <c r="J3" s="13"/>
      <c r="K3" s="13"/>
      <c r="L3" s="14"/>
    </row>
    <row r="4" spans="4:11" ht="19.5" customHeight="1">
      <c r="D4" s="195" t="s">
        <v>64</v>
      </c>
      <c r="E4" s="195"/>
      <c r="F4" s="195"/>
      <c r="I4" s="15"/>
      <c r="J4" s="15"/>
      <c r="K4" s="15"/>
    </row>
    <row r="5" spans="1:8" ht="12.75" customHeight="1">
      <c r="A5" s="172" t="s">
        <v>4</v>
      </c>
      <c r="B5" s="189" t="s">
        <v>5</v>
      </c>
      <c r="C5" s="172" t="s">
        <v>6</v>
      </c>
      <c r="D5" s="172" t="s">
        <v>7</v>
      </c>
      <c r="E5" s="200" t="s">
        <v>8</v>
      </c>
      <c r="F5" s="112"/>
      <c r="G5" s="172" t="s">
        <v>10</v>
      </c>
      <c r="H5" s="172" t="s">
        <v>9</v>
      </c>
    </row>
    <row r="6" spans="1:8" ht="12.75">
      <c r="A6" s="173"/>
      <c r="B6" s="190"/>
      <c r="C6" s="173"/>
      <c r="D6" s="173"/>
      <c r="E6" s="201"/>
      <c r="F6" s="115"/>
      <c r="G6" s="173"/>
      <c r="H6" s="173"/>
    </row>
    <row r="7" spans="1:8" ht="12.75" customHeight="1">
      <c r="A7" s="165">
        <v>1</v>
      </c>
      <c r="B7" s="184">
        <v>1</v>
      </c>
      <c r="C7" s="185" t="s">
        <v>55</v>
      </c>
      <c r="D7" s="192" t="s">
        <v>74</v>
      </c>
      <c r="E7" s="120" t="s">
        <v>56</v>
      </c>
      <c r="F7" s="188" t="s">
        <v>57</v>
      </c>
      <c r="G7" s="170"/>
      <c r="H7" s="185" t="s">
        <v>58</v>
      </c>
    </row>
    <row r="8" spans="1:8" ht="12.75" customHeight="1">
      <c r="A8" s="165"/>
      <c r="B8" s="184"/>
      <c r="C8" s="185"/>
      <c r="D8" s="193"/>
      <c r="E8" s="120"/>
      <c r="F8" s="188"/>
      <c r="G8" s="170"/>
      <c r="H8" s="193"/>
    </row>
    <row r="9" spans="1:8" ht="12.75" customHeight="1">
      <c r="A9" s="165">
        <v>2</v>
      </c>
      <c r="B9" s="184">
        <v>2</v>
      </c>
      <c r="C9" s="187" t="s">
        <v>59</v>
      </c>
      <c r="D9" s="183" t="s">
        <v>60</v>
      </c>
      <c r="E9" s="120" t="s">
        <v>61</v>
      </c>
      <c r="F9" s="185" t="s">
        <v>62</v>
      </c>
      <c r="G9" s="170"/>
      <c r="H9" s="185" t="s">
        <v>63</v>
      </c>
    </row>
    <row r="10" spans="1:8" ht="12.75" customHeight="1">
      <c r="A10" s="165"/>
      <c r="B10" s="184"/>
      <c r="C10" s="187"/>
      <c r="D10" s="183"/>
      <c r="E10" s="120"/>
      <c r="F10" s="185"/>
      <c r="G10" s="170"/>
      <c r="H10" s="185"/>
    </row>
    <row r="11" spans="1:8" ht="12.75" customHeight="1">
      <c r="A11" s="165">
        <v>3</v>
      </c>
      <c r="B11" s="191">
        <v>3</v>
      </c>
      <c r="C11" s="187" t="s">
        <v>66</v>
      </c>
      <c r="D11" s="183" t="s">
        <v>67</v>
      </c>
      <c r="E11" s="183" t="s">
        <v>56</v>
      </c>
      <c r="F11" s="183" t="s">
        <v>57</v>
      </c>
      <c r="G11" s="186"/>
      <c r="H11" s="183" t="s">
        <v>58</v>
      </c>
    </row>
    <row r="12" spans="1:8" ht="15" customHeight="1">
      <c r="A12" s="165"/>
      <c r="B12" s="191"/>
      <c r="C12" s="187"/>
      <c r="D12" s="183"/>
      <c r="E12" s="183"/>
      <c r="F12" s="183"/>
      <c r="G12" s="186"/>
      <c r="H12" s="183"/>
    </row>
    <row r="13" spans="1:8" ht="12.75" customHeight="1">
      <c r="A13" s="165">
        <v>4</v>
      </c>
      <c r="B13" s="191">
        <v>4</v>
      </c>
      <c r="C13" s="185" t="s">
        <v>68</v>
      </c>
      <c r="D13" s="192" t="s">
        <v>69</v>
      </c>
      <c r="E13" s="183" t="s">
        <v>61</v>
      </c>
      <c r="F13" s="185" t="s">
        <v>70</v>
      </c>
      <c r="G13" s="170"/>
      <c r="H13" s="185" t="s">
        <v>71</v>
      </c>
    </row>
    <row r="14" spans="1:8" ht="15" customHeight="1">
      <c r="A14" s="165"/>
      <c r="B14" s="191"/>
      <c r="C14" s="185"/>
      <c r="D14" s="193"/>
      <c r="E14" s="183"/>
      <c r="F14" s="185"/>
      <c r="G14" s="170"/>
      <c r="H14" s="193"/>
    </row>
    <row r="15" spans="1:8" ht="15" customHeight="1">
      <c r="A15" s="165">
        <v>5</v>
      </c>
      <c r="B15" s="191"/>
      <c r="C15" s="185"/>
      <c r="D15" s="192"/>
      <c r="E15" s="120"/>
      <c r="F15" s="120"/>
      <c r="G15" s="170"/>
      <c r="H15" s="185"/>
    </row>
    <row r="16" spans="1:8" ht="15.75" customHeight="1">
      <c r="A16" s="165"/>
      <c r="B16" s="191"/>
      <c r="C16" s="185"/>
      <c r="D16" s="192"/>
      <c r="E16" s="120"/>
      <c r="F16" s="120"/>
      <c r="G16" s="170"/>
      <c r="H16" s="193"/>
    </row>
    <row r="17" spans="1:8" ht="12.75" customHeight="1">
      <c r="A17" s="165">
        <v>6</v>
      </c>
      <c r="B17" s="191"/>
      <c r="C17" s="188"/>
      <c r="D17" s="120"/>
      <c r="E17" s="120"/>
      <c r="F17" s="120"/>
      <c r="G17" s="194"/>
      <c r="H17" s="188"/>
    </row>
    <row r="18" spans="1:8" ht="15" customHeight="1">
      <c r="A18" s="165"/>
      <c r="B18" s="191"/>
      <c r="C18" s="188"/>
      <c r="D18" s="120"/>
      <c r="E18" s="120"/>
      <c r="F18" s="120"/>
      <c r="G18" s="194"/>
      <c r="H18" s="188"/>
    </row>
    <row r="19" spans="1:8" ht="12.75" customHeight="1">
      <c r="A19" s="165">
        <v>7</v>
      </c>
      <c r="B19" s="191"/>
      <c r="C19" s="188"/>
      <c r="D19" s="120"/>
      <c r="E19" s="120"/>
      <c r="F19" s="121"/>
      <c r="G19" s="120"/>
      <c r="H19" s="196"/>
    </row>
    <row r="20" spans="1:8" ht="15" customHeight="1">
      <c r="A20" s="165"/>
      <c r="B20" s="191"/>
      <c r="C20" s="188"/>
      <c r="D20" s="120"/>
      <c r="E20" s="120"/>
      <c r="F20" s="122"/>
      <c r="G20" s="120"/>
      <c r="H20" s="197"/>
    </row>
    <row r="21" spans="1:8" ht="12.75" customHeight="1">
      <c r="A21" s="165">
        <v>8</v>
      </c>
      <c r="B21" s="191"/>
      <c r="C21" s="188"/>
      <c r="D21" s="120"/>
      <c r="E21" s="120"/>
      <c r="F21" s="120"/>
      <c r="G21" s="194"/>
      <c r="H21" s="188"/>
    </row>
    <row r="22" spans="1:8" ht="15" customHeight="1">
      <c r="A22" s="165"/>
      <c r="B22" s="191"/>
      <c r="C22" s="188"/>
      <c r="D22" s="120"/>
      <c r="E22" s="120"/>
      <c r="F22" s="120"/>
      <c r="G22" s="194"/>
      <c r="H22" s="188"/>
    </row>
    <row r="24" ht="15" customHeight="1"/>
    <row r="25" spans="1:7" ht="12.75">
      <c r="A25" s="87" t="s">
        <v>51</v>
      </c>
      <c r="F25" s="8"/>
      <c r="G25" s="8"/>
    </row>
    <row r="26" spans="3:6" ht="24" customHeight="1">
      <c r="C26" s="11"/>
      <c r="D26" s="11"/>
      <c r="E26" s="11"/>
      <c r="F26" s="17"/>
    </row>
    <row r="27" spans="1:6" ht="19.5" customHeight="1">
      <c r="A27" s="87" t="s">
        <v>52</v>
      </c>
      <c r="C27" s="11"/>
      <c r="D27" s="11"/>
      <c r="E27" s="11"/>
      <c r="F27" s="18"/>
    </row>
    <row r="28" spans="3:6" ht="26.25" customHeight="1">
      <c r="C28" s="11"/>
      <c r="D28" s="11"/>
      <c r="E28" s="11"/>
      <c r="F28" s="17"/>
    </row>
    <row r="29" spans="1:6" ht="17.25" customHeight="1">
      <c r="A29" s="87" t="s">
        <v>53</v>
      </c>
      <c r="C29" s="11"/>
      <c r="D29" s="11"/>
      <c r="E29" s="11"/>
      <c r="F29" s="18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1:7" ht="15.75" customHeight="1">
      <c r="A33" s="87" t="s">
        <v>54</v>
      </c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25">
      <selection activeCell="L37" sqref="L37"/>
    </sheetView>
  </sheetViews>
  <sheetFormatPr defaultColWidth="9.140625" defaultRowHeight="12.75"/>
  <cols>
    <col min="1" max="2" width="6.00390625" style="0" customWidth="1"/>
    <col min="3" max="3" width="20.8515625" style="0" customWidth="1"/>
    <col min="5" max="5" width="12.421875" style="0" customWidth="1"/>
    <col min="6" max="6" width="26.28125" style="0" customWidth="1"/>
    <col min="7" max="7" width="7.140625" style="0" customWidth="1"/>
    <col min="8" max="8" width="8.421875" style="0" customWidth="1"/>
    <col min="9" max="9" width="7.7109375" style="0" customWidth="1"/>
    <col min="10" max="11" width="6.00390625" style="0" customWidth="1"/>
    <col min="12" max="12" width="22.00390625" style="0" customWidth="1"/>
    <col min="14" max="14" width="11.57421875" style="0" customWidth="1"/>
    <col min="15" max="15" width="25.8515625" style="0" customWidth="1"/>
    <col min="16" max="16" width="6.8515625" style="0" customWidth="1"/>
    <col min="18" max="18" width="7.421875" style="0" customWidth="1"/>
  </cols>
  <sheetData>
    <row r="1" spans="2:18" ht="15.75" customHeight="1">
      <c r="B1" s="256" t="s">
        <v>40</v>
      </c>
      <c r="C1" s="256"/>
      <c r="D1" s="256"/>
      <c r="E1" s="256"/>
      <c r="F1" s="256"/>
      <c r="G1" s="256"/>
      <c r="H1" s="256"/>
      <c r="I1" s="256"/>
      <c r="K1" s="256" t="s">
        <v>40</v>
      </c>
      <c r="L1" s="256"/>
      <c r="M1" s="256"/>
      <c r="N1" s="256"/>
      <c r="O1" s="256"/>
      <c r="P1" s="256"/>
      <c r="Q1" s="256"/>
      <c r="R1" s="256"/>
    </row>
    <row r="2" spans="2:18" ht="15.75" customHeight="1">
      <c r="B2" s="257" t="str">
        <f>'пр.взв.'!D4</f>
        <v>в.к. 100 кг</v>
      </c>
      <c r="C2" s="258"/>
      <c r="D2" s="258"/>
      <c r="E2" s="258"/>
      <c r="F2" s="258"/>
      <c r="G2" s="258"/>
      <c r="H2" s="258"/>
      <c r="I2" s="258"/>
      <c r="K2" s="257" t="str">
        <f>'пр.взв.'!D4</f>
        <v>в.к. 100 кг</v>
      </c>
      <c r="L2" s="258"/>
      <c r="M2" s="258"/>
      <c r="N2" s="258"/>
      <c r="O2" s="258"/>
      <c r="P2" s="258"/>
      <c r="Q2" s="258"/>
      <c r="R2" s="258"/>
    </row>
    <row r="3" spans="2:18" ht="15.75" thickBot="1">
      <c r="B3" s="70" t="s">
        <v>36</v>
      </c>
      <c r="C3" s="72" t="s">
        <v>41</v>
      </c>
      <c r="D3" s="71" t="s">
        <v>39</v>
      </c>
      <c r="E3" s="72"/>
      <c r="F3" s="70"/>
      <c r="G3" s="72"/>
      <c r="H3" s="72"/>
      <c r="I3" s="72"/>
      <c r="K3" s="70" t="s">
        <v>1</v>
      </c>
      <c r="L3" s="72" t="s">
        <v>41</v>
      </c>
      <c r="M3" s="71" t="s">
        <v>39</v>
      </c>
      <c r="N3" s="72"/>
      <c r="O3" s="70"/>
      <c r="P3" s="72"/>
      <c r="Q3" s="72"/>
      <c r="R3" s="72"/>
    </row>
    <row r="4" spans="1:18" ht="12.75" customHeight="1">
      <c r="A4" s="238" t="s">
        <v>47</v>
      </c>
      <c r="B4" s="240" t="s">
        <v>5</v>
      </c>
      <c r="C4" s="234" t="s">
        <v>6</v>
      </c>
      <c r="D4" s="207" t="s">
        <v>14</v>
      </c>
      <c r="E4" s="207" t="s">
        <v>15</v>
      </c>
      <c r="F4" s="234" t="s">
        <v>16</v>
      </c>
      <c r="G4" s="236" t="s">
        <v>42</v>
      </c>
      <c r="H4" s="144" t="s">
        <v>43</v>
      </c>
      <c r="I4" s="228" t="s">
        <v>18</v>
      </c>
      <c r="J4" s="238" t="s">
        <v>47</v>
      </c>
      <c r="K4" s="240" t="s">
        <v>5</v>
      </c>
      <c r="L4" s="234" t="s">
        <v>6</v>
      </c>
      <c r="M4" s="207" t="s">
        <v>14</v>
      </c>
      <c r="N4" s="207" t="s">
        <v>15</v>
      </c>
      <c r="O4" s="234" t="s">
        <v>16</v>
      </c>
      <c r="P4" s="236" t="s">
        <v>42</v>
      </c>
      <c r="Q4" s="226" t="s">
        <v>43</v>
      </c>
      <c r="R4" s="228" t="s">
        <v>18</v>
      </c>
    </row>
    <row r="5" spans="1:18" ht="13.5" customHeight="1" thickBot="1">
      <c r="A5" s="239"/>
      <c r="B5" s="241" t="s">
        <v>37</v>
      </c>
      <c r="C5" s="235"/>
      <c r="D5" s="233"/>
      <c r="E5" s="233"/>
      <c r="F5" s="235"/>
      <c r="G5" s="237"/>
      <c r="H5" s="145"/>
      <c r="I5" s="229" t="s">
        <v>38</v>
      </c>
      <c r="J5" s="239"/>
      <c r="K5" s="241" t="s">
        <v>37</v>
      </c>
      <c r="L5" s="235"/>
      <c r="M5" s="233"/>
      <c r="N5" s="233"/>
      <c r="O5" s="235"/>
      <c r="P5" s="237"/>
      <c r="Q5" s="227"/>
      <c r="R5" s="229" t="s">
        <v>38</v>
      </c>
    </row>
    <row r="6" spans="1:18" ht="12.75">
      <c r="A6" s="252">
        <v>1</v>
      </c>
      <c r="B6" s="251">
        <v>1</v>
      </c>
      <c r="C6" s="230" t="str">
        <f>VLOOKUP(B6,'пр.взв.'!B7:F70,2,FALSE)</f>
        <v>Долгих Антон Олегович</v>
      </c>
      <c r="D6" s="232" t="str">
        <f>VLOOKUP(B6,'пр.взв.'!B7:G126,3,FALSE)</f>
        <v>08.01.1989 мс</v>
      </c>
      <c r="E6" s="232" t="str">
        <f>VLOOKUP(B6,'пр.взв.'!B7:H126,5,FALSE)</f>
        <v>Нижний Тагил</v>
      </c>
      <c r="F6" s="215"/>
      <c r="G6" s="216"/>
      <c r="H6" s="206"/>
      <c r="I6" s="207"/>
      <c r="J6" s="217">
        <v>3</v>
      </c>
      <c r="K6" s="251">
        <v>2</v>
      </c>
      <c r="L6" s="222" t="str">
        <f>VLOOKUP(K6,'пр.взв.'!B7:F70,2,FALSE)</f>
        <v>Гусейнов Рустам Равшан оглы</v>
      </c>
      <c r="M6" s="213" t="str">
        <f>VLOOKUP(K6,'пр.взв.'!B7:G126,3,FALSE)</f>
        <v>27.09.1996 кмс</v>
      </c>
      <c r="N6" s="213" t="str">
        <f>VLOOKUP(K6,'пр.взв.'!B7:H126,5,FALSE)</f>
        <v>Троицк</v>
      </c>
      <c r="O6" s="215"/>
      <c r="P6" s="216"/>
      <c r="Q6" s="206"/>
      <c r="R6" s="207"/>
    </row>
    <row r="7" spans="1:18" ht="12.75">
      <c r="A7" s="253"/>
      <c r="B7" s="249"/>
      <c r="C7" s="231"/>
      <c r="D7" s="164"/>
      <c r="E7" s="164"/>
      <c r="F7" s="164"/>
      <c r="G7" s="164"/>
      <c r="H7" s="170"/>
      <c r="I7" s="165"/>
      <c r="J7" s="218"/>
      <c r="K7" s="249"/>
      <c r="L7" s="223"/>
      <c r="M7" s="214"/>
      <c r="N7" s="214"/>
      <c r="O7" s="164"/>
      <c r="P7" s="164"/>
      <c r="Q7" s="170"/>
      <c r="R7" s="165"/>
    </row>
    <row r="8" spans="1:18" ht="12.75">
      <c r="A8" s="253"/>
      <c r="B8" s="249">
        <v>5</v>
      </c>
      <c r="C8" s="210" t="e">
        <f>VLOOKUP(B8,'пр.взв.'!B7:F70,2,FALSE)</f>
        <v>#N/A</v>
      </c>
      <c r="D8" s="174" t="e">
        <f>VLOOKUP(B8,'пр.взв.'!B7:G128,3,FALSE)</f>
        <v>#N/A</v>
      </c>
      <c r="E8" s="214" t="e">
        <f>VLOOKUP(B8,'пр.взв.'!B9:H128,5,FALSE)</f>
        <v>#N/A</v>
      </c>
      <c r="F8" s="204"/>
      <c r="G8" s="204"/>
      <c r="H8" s="172"/>
      <c r="I8" s="172"/>
      <c r="J8" s="218"/>
      <c r="K8" s="249">
        <v>6</v>
      </c>
      <c r="L8" s="224" t="e">
        <f>VLOOKUP(K8,'пр.взв.'!B7:F70,2,FALSE)</f>
        <v>#N/A</v>
      </c>
      <c r="M8" s="202" t="e">
        <f>VLOOKUP(K8,'пр.взв.'!B7:G128,3,FALSE)</f>
        <v>#N/A</v>
      </c>
      <c r="N8" s="248" t="e">
        <f>VLOOKUP(K8,'пр.взв.'!B9:H128,5,FALSE)</f>
        <v>#N/A</v>
      </c>
      <c r="O8" s="204"/>
      <c r="P8" s="204"/>
      <c r="Q8" s="172"/>
      <c r="R8" s="172"/>
    </row>
    <row r="9" spans="1:18" ht="13.5" thickBot="1">
      <c r="A9" s="255"/>
      <c r="B9" s="250"/>
      <c r="C9" s="211"/>
      <c r="D9" s="212"/>
      <c r="E9" s="164"/>
      <c r="F9" s="205"/>
      <c r="G9" s="205"/>
      <c r="H9" s="145"/>
      <c r="I9" s="145"/>
      <c r="J9" s="219"/>
      <c r="K9" s="250"/>
      <c r="L9" s="225"/>
      <c r="M9" s="203"/>
      <c r="N9" s="214"/>
      <c r="O9" s="205"/>
      <c r="P9" s="205"/>
      <c r="Q9" s="145"/>
      <c r="R9" s="145"/>
    </row>
    <row r="10" spans="1:18" ht="12.75">
      <c r="A10" s="252">
        <v>2</v>
      </c>
      <c r="B10" s="251">
        <v>3</v>
      </c>
      <c r="C10" s="230" t="str">
        <f>VLOOKUP(B10,'пр.взв.'!B7:F70,2,FALSE)</f>
        <v>Маклыгин Сергей Александрович</v>
      </c>
      <c r="D10" s="214" t="str">
        <f>VLOOKUP(B10,'пр.взв.'!B7:G130,3,FALSE)</f>
        <v>12.11.1995 кмс</v>
      </c>
      <c r="E10" s="232" t="str">
        <f>VLOOKUP(B10,'пр.взв.'!B11:H130,5,FALSE)</f>
        <v>Нижний Тагил</v>
      </c>
      <c r="F10" s="215"/>
      <c r="G10" s="216"/>
      <c r="H10" s="206"/>
      <c r="I10" s="232"/>
      <c r="J10" s="217">
        <v>4</v>
      </c>
      <c r="K10" s="251">
        <v>4</v>
      </c>
      <c r="L10" s="222" t="str">
        <f>VLOOKUP(K10,'пр.взв.'!B7:F70,2,FALSE)</f>
        <v>Урбанович Денис Валерьевич</v>
      </c>
      <c r="M10" s="213" t="str">
        <f>VLOOKUP(K10,'пр.взв.'!B7:G130,3,FALSE)</f>
        <v>14.05.1995 кмс</v>
      </c>
      <c r="N10" s="213" t="str">
        <f>VLOOKUP(K10,'пр.взв.'!B11:H130,5,FALSE)</f>
        <v>Челябинск</v>
      </c>
      <c r="O10" s="215"/>
      <c r="P10" s="216"/>
      <c r="Q10" s="206"/>
      <c r="R10" s="232"/>
    </row>
    <row r="11" spans="1:18" ht="12.75">
      <c r="A11" s="253"/>
      <c r="B11" s="249"/>
      <c r="C11" s="231"/>
      <c r="D11" s="164"/>
      <c r="E11" s="164"/>
      <c r="F11" s="164"/>
      <c r="G11" s="164"/>
      <c r="H11" s="170"/>
      <c r="I11" s="165"/>
      <c r="J11" s="218"/>
      <c r="K11" s="249"/>
      <c r="L11" s="223"/>
      <c r="M11" s="214"/>
      <c r="N11" s="214"/>
      <c r="O11" s="164"/>
      <c r="P11" s="164"/>
      <c r="Q11" s="170"/>
      <c r="R11" s="165"/>
    </row>
    <row r="12" spans="1:18" ht="12.75">
      <c r="A12" s="253"/>
      <c r="B12" s="249">
        <v>7</v>
      </c>
      <c r="C12" s="210" t="e">
        <f>VLOOKUP(B12,'пр.взв.'!B7:F70,2,FALSE)</f>
        <v>#N/A</v>
      </c>
      <c r="D12" s="174" t="e">
        <f>VLOOKUP(B12,'пр.взв.'!B7:G132,3,FALSE)</f>
        <v>#N/A</v>
      </c>
      <c r="E12" s="174" t="e">
        <f>VLOOKUP(B12,'пр.взв.'!B13:H132,5,FALSE)</f>
        <v>#N/A</v>
      </c>
      <c r="F12" s="204"/>
      <c r="G12" s="204"/>
      <c r="H12" s="172"/>
      <c r="I12" s="172"/>
      <c r="J12" s="218"/>
      <c r="K12" s="249">
        <v>8</v>
      </c>
      <c r="L12" s="224" t="e">
        <f>VLOOKUP(K12,'пр.взв.'!B7:F70,2,FALSE)</f>
        <v>#N/A</v>
      </c>
      <c r="M12" s="202" t="e">
        <f>VLOOKUP(K12,'пр.взв.'!B7:G132,3,FALSE)</f>
        <v>#N/A</v>
      </c>
      <c r="N12" s="248" t="e">
        <f>VLOOKUP(K12,'пр.взв.'!B13:H132,5,FALSE)</f>
        <v>#N/A</v>
      </c>
      <c r="O12" s="204"/>
      <c r="P12" s="204"/>
      <c r="Q12" s="172"/>
      <c r="R12" s="172"/>
    </row>
    <row r="13" spans="1:18" ht="13.5" thickBot="1">
      <c r="A13" s="254"/>
      <c r="B13" s="250"/>
      <c r="C13" s="211"/>
      <c r="D13" s="212"/>
      <c r="E13" s="212"/>
      <c r="F13" s="205"/>
      <c r="G13" s="205"/>
      <c r="H13" s="145"/>
      <c r="I13" s="145"/>
      <c r="J13" s="219"/>
      <c r="K13" s="250"/>
      <c r="L13" s="225"/>
      <c r="M13" s="203"/>
      <c r="N13" s="203"/>
      <c r="O13" s="205"/>
      <c r="P13" s="205"/>
      <c r="Q13" s="145"/>
      <c r="R13" s="145"/>
    </row>
    <row r="15" spans="2:18" ht="15.75" thickBot="1">
      <c r="B15" s="70" t="s">
        <v>36</v>
      </c>
      <c r="C15" s="74" t="s">
        <v>44</v>
      </c>
      <c r="D15" s="74"/>
      <c r="E15" s="74"/>
      <c r="F15" s="75" t="str">
        <f>'пр.взв.'!D4</f>
        <v>в.к. 100 кг</v>
      </c>
      <c r="G15" s="74"/>
      <c r="H15" s="74"/>
      <c r="I15" s="74"/>
      <c r="J15" s="73"/>
      <c r="K15" s="70" t="s">
        <v>1</v>
      </c>
      <c r="L15" s="74" t="s">
        <v>44</v>
      </c>
      <c r="M15" s="74"/>
      <c r="N15" s="74"/>
      <c r="O15" s="75" t="str">
        <f>'пр.взв.'!D4</f>
        <v>в.к. 100 кг</v>
      </c>
      <c r="P15" s="74"/>
      <c r="Q15" s="74"/>
      <c r="R15" s="74"/>
    </row>
    <row r="16" spans="1:18" ht="12.75" customHeight="1">
      <c r="A16" s="238" t="s">
        <v>47</v>
      </c>
      <c r="B16" s="240" t="s">
        <v>5</v>
      </c>
      <c r="C16" s="234" t="s">
        <v>6</v>
      </c>
      <c r="D16" s="207" t="s">
        <v>14</v>
      </c>
      <c r="E16" s="207" t="s">
        <v>15</v>
      </c>
      <c r="F16" s="234" t="s">
        <v>16</v>
      </c>
      <c r="G16" s="236" t="s">
        <v>42</v>
      </c>
      <c r="H16" s="226" t="s">
        <v>43</v>
      </c>
      <c r="I16" s="228" t="s">
        <v>18</v>
      </c>
      <c r="J16" s="238" t="s">
        <v>47</v>
      </c>
      <c r="K16" s="240" t="s">
        <v>5</v>
      </c>
      <c r="L16" s="234" t="s">
        <v>6</v>
      </c>
      <c r="M16" s="207" t="s">
        <v>14</v>
      </c>
      <c r="N16" s="207" t="s">
        <v>15</v>
      </c>
      <c r="O16" s="234" t="s">
        <v>16</v>
      </c>
      <c r="P16" s="236" t="s">
        <v>42</v>
      </c>
      <c r="Q16" s="226" t="s">
        <v>43</v>
      </c>
      <c r="R16" s="228" t="s">
        <v>18</v>
      </c>
    </row>
    <row r="17" spans="1:18" ht="13.5" customHeight="1" thickBot="1">
      <c r="A17" s="239"/>
      <c r="B17" s="241" t="s">
        <v>37</v>
      </c>
      <c r="C17" s="235"/>
      <c r="D17" s="233"/>
      <c r="E17" s="233"/>
      <c r="F17" s="235"/>
      <c r="G17" s="237"/>
      <c r="H17" s="227"/>
      <c r="I17" s="229" t="s">
        <v>38</v>
      </c>
      <c r="J17" s="239"/>
      <c r="K17" s="241" t="s">
        <v>37</v>
      </c>
      <c r="L17" s="235"/>
      <c r="M17" s="233"/>
      <c r="N17" s="233"/>
      <c r="O17" s="235"/>
      <c r="P17" s="237"/>
      <c r="Q17" s="227"/>
      <c r="R17" s="229" t="s">
        <v>38</v>
      </c>
    </row>
    <row r="18" spans="1:18" ht="12.75">
      <c r="A18" s="244">
        <v>1</v>
      </c>
      <c r="B18" s="247">
        <f>'пр.хода'!E9</f>
        <v>1</v>
      </c>
      <c r="C18" s="230" t="str">
        <f>VLOOKUP(B18,'пр.взв.'!B1:F82,2,FALSE)</f>
        <v>Долгих Антон Олегович</v>
      </c>
      <c r="D18" s="232" t="str">
        <f>VLOOKUP(B18,'пр.взв.'!B1:G138,3,FALSE)</f>
        <v>08.01.1989 мс</v>
      </c>
      <c r="E18" s="232" t="str">
        <f>VLOOKUP(B18,'пр.взв.'!B1:H138,5,FALSE)</f>
        <v>Нижний Тагил</v>
      </c>
      <c r="F18" s="215"/>
      <c r="G18" s="216"/>
      <c r="H18" s="206"/>
      <c r="I18" s="207"/>
      <c r="J18" s="244">
        <v>2</v>
      </c>
      <c r="K18" s="247">
        <f>'пр.хода'!Q9</f>
        <v>2</v>
      </c>
      <c r="L18" s="222" t="str">
        <f>VLOOKUP(K18,'пр.взв.'!B1:F78,2,FALSE)</f>
        <v>Гусейнов Рустам Равшан оглы</v>
      </c>
      <c r="M18" s="213" t="str">
        <f>VLOOKUP(K18,'пр.взв.'!B1:G138,3,FALSE)</f>
        <v>27.09.1996 кмс</v>
      </c>
      <c r="N18" s="213" t="str">
        <f>VLOOKUP(K18,'пр.взв.'!B1:H138,5,FALSE)</f>
        <v>Троицк</v>
      </c>
      <c r="O18" s="215"/>
      <c r="P18" s="216"/>
      <c r="Q18" s="206"/>
      <c r="R18" s="207"/>
    </row>
    <row r="19" spans="1:18" ht="12.75">
      <c r="A19" s="245"/>
      <c r="B19" s="221"/>
      <c r="C19" s="231"/>
      <c r="D19" s="164"/>
      <c r="E19" s="164"/>
      <c r="F19" s="164"/>
      <c r="G19" s="164"/>
      <c r="H19" s="170"/>
      <c r="I19" s="165"/>
      <c r="J19" s="245"/>
      <c r="K19" s="221"/>
      <c r="L19" s="223"/>
      <c r="M19" s="214"/>
      <c r="N19" s="214"/>
      <c r="O19" s="164"/>
      <c r="P19" s="164"/>
      <c r="Q19" s="170"/>
      <c r="R19" s="165"/>
    </row>
    <row r="20" spans="1:18" ht="12.75">
      <c r="A20" s="245"/>
      <c r="B20" s="243">
        <f>'пр.хода'!E13</f>
        <v>3</v>
      </c>
      <c r="C20" s="210" t="str">
        <f>VLOOKUP(B20,'пр.взв.'!B1:F82,2,FALSE)</f>
        <v>Маклыгин Сергей Александрович</v>
      </c>
      <c r="D20" s="174" t="str">
        <f>VLOOKUP(B20,'пр.взв.'!B1:G140,3,FALSE)</f>
        <v>12.11.1995 кмс</v>
      </c>
      <c r="E20" s="174" t="str">
        <f>VLOOKUP(B20,'пр.взв.'!B1:H140,5,FALSE)</f>
        <v>Нижний Тагил</v>
      </c>
      <c r="F20" s="204"/>
      <c r="G20" s="204"/>
      <c r="H20" s="172"/>
      <c r="I20" s="172"/>
      <c r="J20" s="245"/>
      <c r="K20" s="243">
        <f>'пр.хода'!Q13</f>
        <v>4</v>
      </c>
      <c r="L20" s="224" t="str">
        <f>VLOOKUP(K20,'пр.взв.'!B1:F78,2,FALSE)</f>
        <v>Урбанович Денис Валерьевич</v>
      </c>
      <c r="M20" s="202" t="str">
        <f>VLOOKUP(K20,'пр.взв.'!B1:G140,3,FALSE)</f>
        <v>14.05.1995 кмс</v>
      </c>
      <c r="N20" s="202" t="str">
        <f>VLOOKUP(K20,'пр.взв.'!B1:H140,5,FALSE)</f>
        <v>Челябинск</v>
      </c>
      <c r="O20" s="204"/>
      <c r="P20" s="204"/>
      <c r="Q20" s="172"/>
      <c r="R20" s="172"/>
    </row>
    <row r="21" spans="1:18" ht="13.5" thickBot="1">
      <c r="A21" s="246"/>
      <c r="B21" s="209"/>
      <c r="C21" s="211"/>
      <c r="D21" s="212"/>
      <c r="E21" s="212"/>
      <c r="F21" s="205"/>
      <c r="G21" s="205"/>
      <c r="H21" s="145"/>
      <c r="I21" s="145"/>
      <c r="J21" s="246"/>
      <c r="K21" s="209"/>
      <c r="L21" s="225"/>
      <c r="M21" s="203"/>
      <c r="N21" s="203"/>
      <c r="O21" s="205"/>
      <c r="P21" s="205"/>
      <c r="Q21" s="145"/>
      <c r="R21" s="145"/>
    </row>
    <row r="23" spans="1:18" ht="15">
      <c r="A23" s="242" t="s">
        <v>45</v>
      </c>
      <c r="B23" s="242"/>
      <c r="C23" s="242"/>
      <c r="D23" s="242"/>
      <c r="E23" s="242"/>
      <c r="F23" s="242"/>
      <c r="G23" s="242"/>
      <c r="H23" s="242"/>
      <c r="I23" s="242"/>
      <c r="J23" s="242" t="s">
        <v>46</v>
      </c>
      <c r="K23" s="242"/>
      <c r="L23" s="242"/>
      <c r="M23" s="242"/>
      <c r="N23" s="242"/>
      <c r="O23" s="242"/>
      <c r="P23" s="242"/>
      <c r="Q23" s="242"/>
      <c r="R23" s="242"/>
    </row>
    <row r="24" spans="2:18" ht="15.75" thickBot="1">
      <c r="B24" s="70" t="s">
        <v>36</v>
      </c>
      <c r="C24" s="76"/>
      <c r="D24" s="76"/>
      <c r="E24" s="76"/>
      <c r="F24" s="76" t="str">
        <f>'пр.взв.'!D4</f>
        <v>в.к. 100 кг</v>
      </c>
      <c r="G24" s="76"/>
      <c r="H24" s="76"/>
      <c r="I24" s="76"/>
      <c r="J24" s="77"/>
      <c r="K24" s="78" t="s">
        <v>1</v>
      </c>
      <c r="L24" s="76"/>
      <c r="M24" s="76"/>
      <c r="N24" s="76"/>
      <c r="O24" s="76" t="str">
        <f>'пр.взв.'!D4</f>
        <v>в.к. 100 кг</v>
      </c>
      <c r="P24" s="73"/>
      <c r="Q24" s="73"/>
      <c r="R24" s="73"/>
    </row>
    <row r="25" spans="1:18" ht="12.75" customHeight="1">
      <c r="A25" s="238" t="s">
        <v>47</v>
      </c>
      <c r="B25" s="240" t="s">
        <v>5</v>
      </c>
      <c r="C25" s="234" t="s">
        <v>6</v>
      </c>
      <c r="D25" s="207" t="s">
        <v>14</v>
      </c>
      <c r="E25" s="207" t="s">
        <v>15</v>
      </c>
      <c r="F25" s="234" t="s">
        <v>16</v>
      </c>
      <c r="G25" s="236" t="s">
        <v>42</v>
      </c>
      <c r="H25" s="226" t="s">
        <v>43</v>
      </c>
      <c r="I25" s="228" t="s">
        <v>18</v>
      </c>
      <c r="J25" s="238" t="s">
        <v>47</v>
      </c>
      <c r="K25" s="240" t="s">
        <v>5</v>
      </c>
      <c r="L25" s="234" t="s">
        <v>6</v>
      </c>
      <c r="M25" s="207" t="s">
        <v>14</v>
      </c>
      <c r="N25" s="207" t="s">
        <v>15</v>
      </c>
      <c r="O25" s="234" t="s">
        <v>16</v>
      </c>
      <c r="P25" s="236" t="s">
        <v>42</v>
      </c>
      <c r="Q25" s="226" t="s">
        <v>43</v>
      </c>
      <c r="R25" s="228" t="s">
        <v>18</v>
      </c>
    </row>
    <row r="26" spans="1:18" ht="13.5" customHeight="1" thickBot="1">
      <c r="A26" s="239"/>
      <c r="B26" s="241" t="s">
        <v>37</v>
      </c>
      <c r="C26" s="235"/>
      <c r="D26" s="233"/>
      <c r="E26" s="233"/>
      <c r="F26" s="235"/>
      <c r="G26" s="237"/>
      <c r="H26" s="227"/>
      <c r="I26" s="229" t="s">
        <v>38</v>
      </c>
      <c r="J26" s="239"/>
      <c r="K26" s="241" t="s">
        <v>37</v>
      </c>
      <c r="L26" s="235"/>
      <c r="M26" s="233"/>
      <c r="N26" s="233"/>
      <c r="O26" s="235"/>
      <c r="P26" s="237"/>
      <c r="Q26" s="227"/>
      <c r="R26" s="229" t="s">
        <v>38</v>
      </c>
    </row>
    <row r="27" spans="1:18" ht="12.75">
      <c r="A27" s="217">
        <v>1</v>
      </c>
      <c r="B27" s="220">
        <f>'пр.хода'!A21</f>
        <v>0</v>
      </c>
      <c r="C27" s="230" t="e">
        <f>VLOOKUP(B27,'пр.взв.'!B2:F91,2,FALSE)</f>
        <v>#N/A</v>
      </c>
      <c r="D27" s="232" t="e">
        <f>VLOOKUP(B27,'пр.взв.'!B2:G147,3,FALSE)</f>
        <v>#N/A</v>
      </c>
      <c r="E27" s="232" t="e">
        <f>VLOOKUP(B27,'пр.взв.'!B2:H147,5,FALSE)</f>
        <v>#N/A</v>
      </c>
      <c r="F27" s="215"/>
      <c r="G27" s="216"/>
      <c r="H27" s="206"/>
      <c r="I27" s="207"/>
      <c r="J27" s="217">
        <v>2</v>
      </c>
      <c r="K27" s="220">
        <f>'пр.хода'!U21</f>
        <v>0</v>
      </c>
      <c r="L27" s="222" t="e">
        <f>VLOOKUP(K27,'пр.взв.'!B2:F91,2,FALSE)</f>
        <v>#N/A</v>
      </c>
      <c r="M27" s="213" t="e">
        <f>VLOOKUP(K27,'пр.взв.'!B2:G147,3,FALSE)</f>
        <v>#N/A</v>
      </c>
      <c r="N27" s="213" t="e">
        <f>VLOOKUP(K27,'пр.взв.'!B2:H147,5,FALSE)</f>
        <v>#N/A</v>
      </c>
      <c r="O27" s="215"/>
      <c r="P27" s="216"/>
      <c r="Q27" s="206"/>
      <c r="R27" s="207"/>
    </row>
    <row r="28" spans="1:18" ht="12.75">
      <c r="A28" s="218"/>
      <c r="B28" s="221"/>
      <c r="C28" s="231"/>
      <c r="D28" s="164"/>
      <c r="E28" s="164"/>
      <c r="F28" s="164"/>
      <c r="G28" s="164"/>
      <c r="H28" s="170"/>
      <c r="I28" s="165"/>
      <c r="J28" s="218"/>
      <c r="K28" s="221"/>
      <c r="L28" s="223"/>
      <c r="M28" s="214"/>
      <c r="N28" s="214"/>
      <c r="O28" s="164"/>
      <c r="P28" s="164"/>
      <c r="Q28" s="170"/>
      <c r="R28" s="165"/>
    </row>
    <row r="29" spans="1:18" ht="12.75">
      <c r="A29" s="218"/>
      <c r="B29" s="208">
        <f>'пр.хода'!A23</f>
        <v>0</v>
      </c>
      <c r="C29" s="210" t="e">
        <f>VLOOKUP(B29,'пр.взв.'!B2:F91,2,FALSE)</f>
        <v>#N/A</v>
      </c>
      <c r="D29" s="174" t="e">
        <f>VLOOKUP(B29,'пр.взв.'!B2:G149,3,FALSE)</f>
        <v>#N/A</v>
      </c>
      <c r="E29" s="174" t="e">
        <f>VLOOKUP(B29,'пр.взв.'!B2:H149,5,FALSE)</f>
        <v>#N/A</v>
      </c>
      <c r="F29" s="204"/>
      <c r="G29" s="204"/>
      <c r="H29" s="172"/>
      <c r="I29" s="172"/>
      <c r="J29" s="218"/>
      <c r="K29" s="208">
        <f>'пр.хода'!U23</f>
        <v>0</v>
      </c>
      <c r="L29" s="224" t="e">
        <f>VLOOKUP(K29,'пр.взв.'!B2:F91,2,FALSE)</f>
        <v>#N/A</v>
      </c>
      <c r="M29" s="202" t="e">
        <f>VLOOKUP(K29,'пр.взв.'!B2:G149,3,FALSE)</f>
        <v>#N/A</v>
      </c>
      <c r="N29" s="202" t="e">
        <f>VLOOKUP(K29,'пр.взв.'!B2:H149,5,FALSE)</f>
        <v>#N/A</v>
      </c>
      <c r="O29" s="204"/>
      <c r="P29" s="204"/>
      <c r="Q29" s="172"/>
      <c r="R29" s="172"/>
    </row>
    <row r="30" spans="1:18" ht="13.5" thickBot="1">
      <c r="A30" s="219"/>
      <c r="B30" s="209"/>
      <c r="C30" s="211"/>
      <c r="D30" s="212"/>
      <c r="E30" s="212"/>
      <c r="F30" s="205"/>
      <c r="G30" s="205"/>
      <c r="H30" s="145"/>
      <c r="I30" s="145"/>
      <c r="J30" s="219"/>
      <c r="K30" s="209"/>
      <c r="L30" s="225"/>
      <c r="M30" s="203"/>
      <c r="N30" s="203"/>
      <c r="O30" s="205"/>
      <c r="P30" s="205"/>
      <c r="Q30" s="145"/>
      <c r="R30" s="145"/>
    </row>
  </sheetData>
  <sheetProtection/>
  <mergeCells count="196">
    <mergeCell ref="G4:G5"/>
    <mergeCell ref="H4:H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B8:B9"/>
    <mergeCell ref="C8:C9"/>
    <mergeCell ref="D8:D9"/>
    <mergeCell ref="E8:E9"/>
    <mergeCell ref="F8:F9"/>
    <mergeCell ref="G8:G9"/>
    <mergeCell ref="M8:M9"/>
    <mergeCell ref="N8:N9"/>
    <mergeCell ref="O8:O9"/>
    <mergeCell ref="P8:P9"/>
    <mergeCell ref="Q6:Q7"/>
    <mergeCell ref="R6:R7"/>
    <mergeCell ref="Q8:Q9"/>
    <mergeCell ref="R8:R9"/>
    <mergeCell ref="A10:A13"/>
    <mergeCell ref="B10:B11"/>
    <mergeCell ref="C10:C11"/>
    <mergeCell ref="D10:D11"/>
    <mergeCell ref="E10:E11"/>
    <mergeCell ref="F10:F11"/>
    <mergeCell ref="M10:M11"/>
    <mergeCell ref="N10:N11"/>
    <mergeCell ref="O10:O11"/>
    <mergeCell ref="P10:P11"/>
    <mergeCell ref="I10:I11"/>
    <mergeCell ref="J10:J13"/>
    <mergeCell ref="K10:K11"/>
    <mergeCell ref="L10:L11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H12:H13"/>
    <mergeCell ref="I12:I13"/>
    <mergeCell ref="Q12:Q13"/>
    <mergeCell ref="R12:R13"/>
    <mergeCell ref="M12:M13"/>
    <mergeCell ref="N12:N13"/>
    <mergeCell ref="O12:O13"/>
    <mergeCell ref="P12:P13"/>
    <mergeCell ref="K12:K13"/>
    <mergeCell ref="L12:L13"/>
    <mergeCell ref="E16:E17"/>
    <mergeCell ref="F16:F17"/>
    <mergeCell ref="G16:G17"/>
    <mergeCell ref="H16:H17"/>
    <mergeCell ref="A16:A17"/>
    <mergeCell ref="B16:B17"/>
    <mergeCell ref="C16:C17"/>
    <mergeCell ref="D16:D17"/>
    <mergeCell ref="M16:M17"/>
    <mergeCell ref="N16:N17"/>
    <mergeCell ref="O16:O17"/>
    <mergeCell ref="P16:P17"/>
    <mergeCell ref="I16:I17"/>
    <mergeCell ref="J16:J17"/>
    <mergeCell ref="K16:K17"/>
    <mergeCell ref="L16:L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25">
      <selection activeCell="K8" sqref="K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72" t="s">
        <v>25</v>
      </c>
      <c r="D1" s="273"/>
      <c r="E1" s="273"/>
      <c r="F1" s="273"/>
      <c r="G1" s="273"/>
      <c r="H1" s="273"/>
      <c r="I1" s="273"/>
      <c r="J1" s="274"/>
    </row>
    <row r="2" spans="1:36" ht="26.25" customHeight="1" thickBot="1">
      <c r="A2" s="6"/>
      <c r="B2" s="6"/>
      <c r="C2" s="160" t="str">
        <f>'пр.хода'!C3</f>
        <v>Чемпионат УрФО по БОЕВОМУ САМБО среди мужчин. </v>
      </c>
      <c r="D2" s="161"/>
      <c r="E2" s="161"/>
      <c r="F2" s="161"/>
      <c r="G2" s="161"/>
      <c r="H2" s="161"/>
      <c r="I2" s="161"/>
      <c r="J2" s="259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40"/>
      <c r="B3" s="266" t="str">
        <f>'пр.хода'!C4</f>
        <v>16-19 декабря 2014г.                                                         г. Верхняя Пышма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88"/>
      <c r="N3" s="88"/>
      <c r="O3" s="88"/>
      <c r="P3" s="88"/>
      <c r="Q3" s="88"/>
      <c r="R3" s="8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58"/>
      <c r="D4" s="58"/>
      <c r="E4" s="58"/>
      <c r="F4" s="60" t="str">
        <f>HYPERLINK('пр.взв.'!D4)</f>
        <v>в.к. 100 кг</v>
      </c>
      <c r="G4" s="59"/>
      <c r="H4" s="59"/>
      <c r="I4" s="59"/>
      <c r="J4" s="59"/>
      <c r="K4" s="59"/>
      <c r="L4" s="58"/>
      <c r="M4" s="58"/>
    </row>
    <row r="5" spans="1:13" ht="15.75" thickBot="1">
      <c r="A5" s="271" t="s">
        <v>0</v>
      </c>
      <c r="B5" s="271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60">
        <v>1</v>
      </c>
      <c r="B6" s="262" t="str">
        <f>VLOOKUP('стартвый '!A6:A7,'пр.взв.'!B6:C21,2,FALSE)</f>
        <v>Долгих Антон Олегович</v>
      </c>
      <c r="C6" s="264" t="str">
        <f>VLOOKUP(A6,'пр.взв.'!B6:H21,3,FALSE)</f>
        <v>08.01.1989 мс</v>
      </c>
      <c r="D6" s="264" t="str">
        <f>VLOOKUP(A6,'пр.взв.'!B6:H21,4,FALSE)</f>
        <v>Свердловская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61"/>
      <c r="B7" s="263"/>
      <c r="C7" s="265"/>
      <c r="D7" s="265"/>
      <c r="E7" s="24"/>
      <c r="F7" s="22"/>
      <c r="G7" s="29"/>
      <c r="H7" s="26"/>
      <c r="I7" s="22"/>
      <c r="J7" s="46"/>
      <c r="K7" s="46"/>
      <c r="L7" s="46"/>
      <c r="M7" s="22"/>
    </row>
    <row r="8" spans="1:13" ht="13.5" customHeight="1" thickBot="1">
      <c r="A8" s="269">
        <v>5</v>
      </c>
      <c r="B8" s="267" t="e">
        <f>VLOOKUP('стартвый '!A8:A9,'пр.взв.'!B8:C23,2,FALSE)</f>
        <v>#N/A</v>
      </c>
      <c r="C8" s="270" t="e">
        <f>VLOOKUP(A8,'пр.взв.'!B6:H21,3,FALSE)</f>
        <v>#N/A</v>
      </c>
      <c r="D8" s="270" t="e">
        <f>VLOOKUP(A8,'пр.взв.'!B6:H21,4,FALSE)</f>
        <v>#N/A</v>
      </c>
      <c r="E8" s="23"/>
      <c r="F8" s="25"/>
      <c r="G8" s="28"/>
      <c r="H8" s="26"/>
      <c r="I8" s="22"/>
      <c r="J8" s="46"/>
      <c r="K8" s="46"/>
      <c r="L8" s="46"/>
      <c r="M8" s="22"/>
    </row>
    <row r="9" spans="1:13" ht="13.5" customHeight="1" thickBot="1">
      <c r="A9" s="261"/>
      <c r="B9" s="263"/>
      <c r="C9" s="265"/>
      <c r="D9" s="265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60">
        <v>3</v>
      </c>
      <c r="B10" s="262" t="str">
        <f>VLOOKUP('стартвый '!A10:A11,'пр.взв.'!B10:C25,2,FALSE)</f>
        <v>Маклыгин Сергей Александрович</v>
      </c>
      <c r="C10" s="264" t="str">
        <f>VLOOKUP(A10,'пр.взв.'!B6:H21,3,FALSE)</f>
        <v>12.11.1995 кмс</v>
      </c>
      <c r="D10" s="264" t="str">
        <f>VLOOKUP(A10,'пр.взв.'!B6:H21,4,FALSE)</f>
        <v>Свердловская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61"/>
      <c r="B11" s="263"/>
      <c r="C11" s="265"/>
      <c r="D11" s="265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69">
        <v>7</v>
      </c>
      <c r="B12" s="267" t="e">
        <f>VLOOKUP('стартвый '!A12:A13,'пр.взв.'!B12:C27,2,FALSE)</f>
        <v>#N/A</v>
      </c>
      <c r="C12" s="270" t="e">
        <f>VLOOKUP(A12,'пр.взв.'!B6:H21,3,FALSE)</f>
        <v>#N/A</v>
      </c>
      <c r="D12" s="270" t="e">
        <f>VLOOKUP(A12,'пр.взв.'!B6:H21,4,FALSE)</f>
        <v>#N/A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75"/>
      <c r="B13" s="268"/>
      <c r="C13" s="276"/>
      <c r="D13" s="276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3"/>
      <c r="J15" s="41"/>
      <c r="K15" s="27"/>
      <c r="L15" s="27"/>
      <c r="M15" s="22"/>
    </row>
    <row r="16" spans="1:10" ht="15.75" thickBot="1">
      <c r="A16" s="271" t="s">
        <v>1</v>
      </c>
      <c r="B16" s="271"/>
      <c r="E16" s="22"/>
      <c r="F16" s="22"/>
      <c r="G16" s="22"/>
      <c r="H16" s="22"/>
      <c r="I16" s="44"/>
      <c r="J16" s="3"/>
    </row>
    <row r="17" spans="1:10" ht="13.5" thickBot="1">
      <c r="A17" s="260">
        <v>2</v>
      </c>
      <c r="B17" s="262" t="str">
        <f>VLOOKUP(A17,'пр.взв.'!B7:H22,2,FALSE)</f>
        <v>Гусейнов Рустам Равшан оглы</v>
      </c>
      <c r="C17" s="264" t="str">
        <f>VLOOKUP(A17,'пр.взв.'!B7:H22,3,FALSE)</f>
        <v>27.09.1996 кмс</v>
      </c>
      <c r="D17" s="264" t="str">
        <f>VLOOKUP(A17,'пр.взв.'!B7:H22,4,FALSE)</f>
        <v>Челябинская</v>
      </c>
      <c r="E17" s="22"/>
      <c r="F17" s="22"/>
      <c r="G17" s="22"/>
      <c r="H17" s="22"/>
      <c r="I17" s="37"/>
      <c r="J17" s="3"/>
    </row>
    <row r="18" spans="1:10" ht="12.75">
      <c r="A18" s="261"/>
      <c r="B18" s="263"/>
      <c r="C18" s="265"/>
      <c r="D18" s="265"/>
      <c r="E18" s="24"/>
      <c r="F18" s="22"/>
      <c r="G18" s="29"/>
      <c r="H18" s="26"/>
      <c r="I18" s="37"/>
      <c r="J18" s="3"/>
    </row>
    <row r="19" spans="1:10" ht="13.5" thickBot="1">
      <c r="A19" s="269">
        <v>6</v>
      </c>
      <c r="B19" s="267" t="e">
        <f>VLOOKUP('стартвый '!A19:A20,'пр.взв.'!B7:H22,2,FALSE)</f>
        <v>#N/A</v>
      </c>
      <c r="C19" s="270" t="e">
        <f>VLOOKUP(A19,'пр.взв.'!B7:H22,3,FALSE)</f>
        <v>#N/A</v>
      </c>
      <c r="D19" s="270" t="e">
        <f>VLOOKUP(A19,'пр.взв.'!B7:H22,4,FALSE)</f>
        <v>#N/A</v>
      </c>
      <c r="E19" s="23"/>
      <c r="F19" s="25"/>
      <c r="G19" s="28"/>
      <c r="H19" s="26"/>
      <c r="I19" s="37"/>
      <c r="J19" s="3"/>
    </row>
    <row r="20" spans="1:10" ht="13.5" thickBot="1">
      <c r="A20" s="261"/>
      <c r="B20" s="263"/>
      <c r="C20" s="265"/>
      <c r="D20" s="265"/>
      <c r="E20" s="22"/>
      <c r="F20" s="26"/>
      <c r="G20" s="24"/>
      <c r="H20" s="30"/>
      <c r="I20" s="37"/>
      <c r="J20" s="3"/>
    </row>
    <row r="21" spans="1:8" ht="13.5" thickBot="1">
      <c r="A21" s="260">
        <v>4</v>
      </c>
      <c r="B21" s="262" t="str">
        <f>VLOOKUP('стартвый '!A21:A22,'пр.взв.'!B7:H22,2,FALSE)</f>
        <v>Урбанович Денис Валерьевич</v>
      </c>
      <c r="C21" s="264" t="str">
        <f>VLOOKUP(A21,'пр.взв.'!B7:H22,3,FALSE)</f>
        <v>14.05.1995 кмс</v>
      </c>
      <c r="D21" s="264" t="str">
        <f>VLOOKUP(A21,'пр.взв.'!B7:H22,4,FALSE)</f>
        <v>Челябинская</v>
      </c>
      <c r="E21" s="22"/>
      <c r="F21" s="26"/>
      <c r="G21" s="23"/>
      <c r="H21" s="3"/>
    </row>
    <row r="22" spans="1:8" ht="12.75">
      <c r="A22" s="261"/>
      <c r="B22" s="263"/>
      <c r="C22" s="265"/>
      <c r="D22" s="265"/>
      <c r="E22" s="24"/>
      <c r="F22" s="27"/>
      <c r="G22" s="28"/>
      <c r="H22" s="26"/>
    </row>
    <row r="23" spans="1:8" ht="13.5" thickBot="1">
      <c r="A23" s="269">
        <v>8</v>
      </c>
      <c r="B23" s="267" t="e">
        <f>VLOOKUP('стартвый '!A23:A24,'пр.взв.'!B7:H22,2,FALSE)</f>
        <v>#N/A</v>
      </c>
      <c r="C23" s="270" t="e">
        <f>VLOOKUP(A23,'пр.взв.'!B7:H22,3,FALSE)</f>
        <v>#N/A</v>
      </c>
      <c r="D23" s="270" t="e">
        <f>VLOOKUP(A23,'пр.взв.'!B7:H22,4,FALSE)</f>
        <v>#N/A</v>
      </c>
      <c r="E23" s="23"/>
      <c r="F23" s="22"/>
      <c r="G23" s="29"/>
      <c r="H23" s="26"/>
    </row>
    <row r="24" spans="1:8" ht="13.5" thickBot="1">
      <c r="A24" s="275"/>
      <c r="B24" s="268"/>
      <c r="C24" s="276"/>
      <c r="D24" s="276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str">
        <f>'пр.хода'!B31</f>
        <v>Гл. судья, судья МК</v>
      </c>
      <c r="C38" s="11"/>
      <c r="D38" s="11"/>
      <c r="E38" s="11"/>
      <c r="F38" s="3"/>
      <c r="G38" s="3"/>
      <c r="H38" s="3"/>
      <c r="I38" s="17" t="str">
        <f>'пр.хода'!N31</f>
        <v>О.Р. Перминов</v>
      </c>
      <c r="J38" s="3"/>
      <c r="K38" s="18" t="str">
        <f>'пр.хода'!R31</f>
        <v>/г.Нижний Тагил/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Гл. секретарь, судья РК</v>
      </c>
      <c r="D40" s="11"/>
      <c r="E40" s="19"/>
      <c r="F40" s="45"/>
      <c r="G40" s="2"/>
      <c r="H40" s="2"/>
      <c r="I40" s="17" t="str">
        <f>'пр.хода'!N34</f>
        <v>Д.П. Сапунов</v>
      </c>
      <c r="J40" s="3"/>
      <c r="K40" s="20" t="str">
        <f>'пр.хода'!R34</f>
        <v>/г.Качканар/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3:L3"/>
    <mergeCell ref="B12:B13"/>
    <mergeCell ref="A8:A9"/>
    <mergeCell ref="B8:B9"/>
    <mergeCell ref="C8:C9"/>
    <mergeCell ref="D8:D9"/>
    <mergeCell ref="A5:B5"/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35" sqref="A1:H35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54" t="str">
        <f>'пр.хода'!C3</f>
        <v>Чемпионат УрФО по БОЕВОМУ САМБО среди мужчин. </v>
      </c>
      <c r="B1" s="290"/>
      <c r="C1" s="290"/>
      <c r="D1" s="290"/>
      <c r="E1" s="290"/>
      <c r="F1" s="290"/>
      <c r="G1" s="290"/>
      <c r="H1" s="291"/>
    </row>
    <row r="2" spans="1:8" ht="12.75">
      <c r="A2" s="292" t="str">
        <f>'пр.хода'!C4</f>
        <v>16-19 декабря 2014г.                                                         г. Верхняя Пышма</v>
      </c>
      <c r="B2" s="292"/>
      <c r="C2" s="292"/>
      <c r="D2" s="292"/>
      <c r="E2" s="292"/>
      <c r="F2" s="292"/>
      <c r="G2" s="292"/>
      <c r="H2" s="292"/>
    </row>
    <row r="3" spans="1:8" ht="18" thickBot="1">
      <c r="A3" s="293" t="s">
        <v>31</v>
      </c>
      <c r="B3" s="293"/>
      <c r="C3" s="293"/>
      <c r="D3" s="293"/>
      <c r="E3" s="293"/>
      <c r="F3" s="293"/>
      <c r="G3" s="293"/>
      <c r="H3" s="293"/>
    </row>
    <row r="4" spans="2:8" ht="18" thickBot="1">
      <c r="B4" s="64"/>
      <c r="C4" s="65"/>
      <c r="D4" s="294" t="str">
        <f>HYPERLINK('пр.взв.'!D4)</f>
        <v>в.к. 100 кг</v>
      </c>
      <c r="E4" s="295"/>
      <c r="F4" s="296"/>
      <c r="G4" s="65"/>
      <c r="H4" s="65"/>
    </row>
    <row r="5" spans="1:8" ht="18" thickBot="1">
      <c r="A5" s="65"/>
      <c r="B5" s="65"/>
      <c r="C5" s="65"/>
      <c r="D5" s="65"/>
      <c r="E5" s="65"/>
      <c r="F5" s="65"/>
      <c r="G5" s="65"/>
      <c r="H5" s="65"/>
    </row>
    <row r="6" spans="1:10" ht="17.25">
      <c r="A6" s="300" t="s">
        <v>32</v>
      </c>
      <c r="B6" s="285" t="str">
        <f>VLOOKUP(J6,'пр.взв.'!B6:H133,2,FALSE)</f>
        <v>Гусейнов Рустам Равшан оглы</v>
      </c>
      <c r="C6" s="285"/>
      <c r="D6" s="285"/>
      <c r="E6" s="285"/>
      <c r="F6" s="285"/>
      <c r="G6" s="285"/>
      <c r="H6" s="277" t="str">
        <f>VLOOKUP(J6,'пр.взв.'!B6:H133,3,FALSE)</f>
        <v>27.09.1996 кмс</v>
      </c>
      <c r="I6" s="65"/>
      <c r="J6" s="66">
        <f>'пр.хода'!H9</f>
        <v>2</v>
      </c>
    </row>
    <row r="7" spans="1:10" ht="9.75" customHeight="1">
      <c r="A7" s="301"/>
      <c r="B7" s="286"/>
      <c r="C7" s="286"/>
      <c r="D7" s="286"/>
      <c r="E7" s="286"/>
      <c r="F7" s="286"/>
      <c r="G7" s="286"/>
      <c r="H7" s="278"/>
      <c r="I7" s="65"/>
      <c r="J7" s="66"/>
    </row>
    <row r="8" spans="1:10" ht="17.25">
      <c r="A8" s="301"/>
      <c r="B8" s="279" t="str">
        <f>VLOOKUP(J6,'пр.взв.'!B6:H133,4,FALSE)</f>
        <v>Челябинская</v>
      </c>
      <c r="C8" s="279"/>
      <c r="D8" s="279"/>
      <c r="E8" s="279"/>
      <c r="F8" s="279"/>
      <c r="G8" s="279"/>
      <c r="H8" s="278"/>
      <c r="I8" s="65"/>
      <c r="J8" s="66"/>
    </row>
    <row r="9" spans="1:10" ht="9" customHeight="1" thickBot="1">
      <c r="A9" s="302"/>
      <c r="B9" s="280"/>
      <c r="C9" s="280"/>
      <c r="D9" s="280"/>
      <c r="E9" s="280"/>
      <c r="F9" s="280"/>
      <c r="G9" s="280"/>
      <c r="H9" s="281"/>
      <c r="I9" s="65"/>
      <c r="J9" s="66"/>
    </row>
    <row r="10" spans="1:10" ht="18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7.25">
      <c r="A11" s="297" t="s">
        <v>33</v>
      </c>
      <c r="B11" s="285" t="str">
        <f>VLOOKUP(J11,'пр.взв.'!B6:H133,2,FALSE)</f>
        <v>Долгих Антон Олегович</v>
      </c>
      <c r="C11" s="285"/>
      <c r="D11" s="285"/>
      <c r="E11" s="285"/>
      <c r="F11" s="285"/>
      <c r="G11" s="285"/>
      <c r="H11" s="277" t="str">
        <f>VLOOKUP(J11,'пр.взв.'!B6:H133,3,FALSE)</f>
        <v>08.01.1989 мс</v>
      </c>
      <c r="I11" s="65"/>
      <c r="J11" s="66">
        <f>'пр.хода'!H14</f>
        <v>1</v>
      </c>
    </row>
    <row r="12" spans="1:10" ht="11.25" customHeight="1">
      <c r="A12" s="298"/>
      <c r="B12" s="286"/>
      <c r="C12" s="286"/>
      <c r="D12" s="286"/>
      <c r="E12" s="286"/>
      <c r="F12" s="286"/>
      <c r="G12" s="286"/>
      <c r="H12" s="278"/>
      <c r="I12" s="65"/>
      <c r="J12" s="66"/>
    </row>
    <row r="13" spans="1:10" ht="17.25">
      <c r="A13" s="298"/>
      <c r="B13" s="279" t="str">
        <f>VLOOKUP(J11,'пр.взв.'!B6:H133,4,FALSE)</f>
        <v>Свердловская</v>
      </c>
      <c r="C13" s="279"/>
      <c r="D13" s="279"/>
      <c r="E13" s="279"/>
      <c r="F13" s="279"/>
      <c r="G13" s="279"/>
      <c r="H13" s="278"/>
      <c r="I13" s="65"/>
      <c r="J13" s="66"/>
    </row>
    <row r="14" spans="1:10" ht="9" customHeight="1" thickBot="1">
      <c r="A14" s="299"/>
      <c r="B14" s="280"/>
      <c r="C14" s="280"/>
      <c r="D14" s="280"/>
      <c r="E14" s="280"/>
      <c r="F14" s="280"/>
      <c r="G14" s="280"/>
      <c r="H14" s="281"/>
      <c r="I14" s="65"/>
      <c r="J14" s="66"/>
    </row>
    <row r="15" spans="1:10" ht="18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7.25">
      <c r="A16" s="282" t="s">
        <v>34</v>
      </c>
      <c r="B16" s="285" t="str">
        <f>VLOOKUP(J16,'пр.взв.'!B6:H133,2,FALSE)</f>
        <v>Урбанович Денис Валерьевич</v>
      </c>
      <c r="C16" s="285"/>
      <c r="D16" s="285"/>
      <c r="E16" s="285"/>
      <c r="F16" s="285"/>
      <c r="G16" s="285"/>
      <c r="H16" s="277" t="str">
        <f>VLOOKUP(J16,'пр.взв.'!B6:H133,3,FALSE)</f>
        <v>14.05.1995 кмс</v>
      </c>
      <c r="I16" s="65"/>
      <c r="J16" s="66">
        <f>'пр.хода'!E25</f>
        <v>4</v>
      </c>
    </row>
    <row r="17" spans="1:10" ht="10.5" customHeight="1">
      <c r="A17" s="283"/>
      <c r="B17" s="286"/>
      <c r="C17" s="286"/>
      <c r="D17" s="286"/>
      <c r="E17" s="286"/>
      <c r="F17" s="286"/>
      <c r="G17" s="286"/>
      <c r="H17" s="278"/>
      <c r="I17" s="65"/>
      <c r="J17" s="66"/>
    </row>
    <row r="18" spans="1:10" ht="17.25">
      <c r="A18" s="283"/>
      <c r="B18" s="279" t="str">
        <f>VLOOKUP(J16,'пр.взв.'!B6:H133,4,FALSE)</f>
        <v>Челябинская</v>
      </c>
      <c r="C18" s="279"/>
      <c r="D18" s="279"/>
      <c r="E18" s="279"/>
      <c r="F18" s="279"/>
      <c r="G18" s="279"/>
      <c r="H18" s="278"/>
      <c r="I18" s="65"/>
      <c r="J18" s="66"/>
    </row>
    <row r="19" spans="1:10" ht="9" customHeight="1" thickBot="1">
      <c r="A19" s="284"/>
      <c r="B19" s="280"/>
      <c r="C19" s="280"/>
      <c r="D19" s="280"/>
      <c r="E19" s="280"/>
      <c r="F19" s="280"/>
      <c r="G19" s="280"/>
      <c r="H19" s="281"/>
      <c r="I19" s="65"/>
      <c r="J19" s="66"/>
    </row>
    <row r="20" spans="1:10" ht="18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7.25">
      <c r="A21" s="282" t="s">
        <v>34</v>
      </c>
      <c r="B21" s="285" t="e">
        <f>VLOOKUP(J21,'пр.взв.'!B6:H133,2,FALSE)</f>
        <v>#N/A</v>
      </c>
      <c r="C21" s="285"/>
      <c r="D21" s="285"/>
      <c r="E21" s="285"/>
      <c r="F21" s="285"/>
      <c r="G21" s="285"/>
      <c r="H21" s="277" t="e">
        <f>VLOOKUP(J21,'пр.взв.'!B7:H138,3,FALSE)</f>
        <v>#N/A</v>
      </c>
      <c r="I21" s="65"/>
      <c r="J21" s="66"/>
    </row>
    <row r="22" spans="1:10" ht="11.25" customHeight="1">
      <c r="A22" s="283"/>
      <c r="B22" s="286"/>
      <c r="C22" s="286"/>
      <c r="D22" s="286"/>
      <c r="E22" s="286"/>
      <c r="F22" s="286"/>
      <c r="G22" s="286"/>
      <c r="H22" s="278"/>
      <c r="I22" s="65"/>
      <c r="J22" s="66"/>
    </row>
    <row r="23" spans="1:9" ht="17.25">
      <c r="A23" s="283"/>
      <c r="B23" s="279" t="e">
        <f>VLOOKUP(J21,'пр.взв.'!B6:H133,4,FALSE)</f>
        <v>#N/A</v>
      </c>
      <c r="C23" s="279"/>
      <c r="D23" s="279"/>
      <c r="E23" s="279"/>
      <c r="F23" s="279"/>
      <c r="G23" s="279"/>
      <c r="H23" s="278"/>
      <c r="I23" s="65"/>
    </row>
    <row r="24" spans="1:9" ht="9" customHeight="1" thickBot="1">
      <c r="A24" s="284"/>
      <c r="B24" s="280"/>
      <c r="C24" s="280"/>
      <c r="D24" s="280"/>
      <c r="E24" s="280"/>
      <c r="F24" s="280"/>
      <c r="G24" s="280"/>
      <c r="H24" s="281"/>
      <c r="I24" s="65"/>
    </row>
    <row r="25" spans="1:8" ht="9.75" customHeight="1">
      <c r="A25" s="65"/>
      <c r="B25" s="65"/>
      <c r="C25" s="65"/>
      <c r="D25" s="65"/>
      <c r="E25" s="65"/>
      <c r="F25" s="65"/>
      <c r="G25" s="65"/>
      <c r="H25" s="65"/>
    </row>
    <row r="26" spans="1:8" ht="17.25">
      <c r="A26" s="65" t="s">
        <v>50</v>
      </c>
      <c r="B26" s="65"/>
      <c r="C26" s="65"/>
      <c r="D26" s="65"/>
      <c r="E26" s="65"/>
      <c r="F26" s="65"/>
      <c r="G26" s="65"/>
      <c r="H26" s="65"/>
    </row>
    <row r="27" ht="13.5" thickBot="1"/>
    <row r="28" spans="1:10" ht="12.75">
      <c r="A28" s="287" t="str">
        <f>VLOOKUP(J28,'пр.взв.'!B7:H22,7,FALSE)</f>
        <v>Ермаков ВЕ</v>
      </c>
      <c r="B28" s="288"/>
      <c r="C28" s="288"/>
      <c r="D28" s="288"/>
      <c r="E28" s="288"/>
      <c r="F28" s="288"/>
      <c r="G28" s="288"/>
      <c r="H28" s="277"/>
      <c r="J28">
        <f>'пр.хода'!H9</f>
        <v>2</v>
      </c>
    </row>
    <row r="29" spans="1:8" ht="13.5" thickBot="1">
      <c r="A29" s="289"/>
      <c r="B29" s="280"/>
      <c r="C29" s="280"/>
      <c r="D29" s="280"/>
      <c r="E29" s="280"/>
      <c r="F29" s="280"/>
      <c r="G29" s="280"/>
      <c r="H29" s="281"/>
    </row>
    <row r="31" ht="2.25" customHeight="1"/>
    <row r="32" spans="1:8" ht="17.25">
      <c r="A32" s="65" t="s">
        <v>35</v>
      </c>
      <c r="B32" s="65"/>
      <c r="C32" s="65"/>
      <c r="D32" s="65"/>
      <c r="E32" s="65"/>
      <c r="F32" s="65"/>
      <c r="G32" s="65"/>
      <c r="H32" s="65"/>
    </row>
    <row r="33" spans="1:8" ht="7.5" customHeight="1">
      <c r="A33" s="65"/>
      <c r="B33" s="65"/>
      <c r="C33" s="65"/>
      <c r="D33" s="65"/>
      <c r="E33" s="65"/>
      <c r="F33" s="65"/>
      <c r="G33" s="65"/>
      <c r="H33" s="65"/>
    </row>
    <row r="34" spans="1:8" ht="17.25">
      <c r="A34" s="65"/>
      <c r="B34" s="65"/>
      <c r="C34" s="65"/>
      <c r="D34" s="65"/>
      <c r="E34" s="65"/>
      <c r="F34" s="65"/>
      <c r="G34" s="65"/>
      <c r="H34" s="65"/>
    </row>
    <row r="35" spans="1:8" ht="17.25">
      <c r="A35" s="67"/>
      <c r="B35" s="67"/>
      <c r="C35" s="67"/>
      <c r="D35" s="67"/>
      <c r="E35" s="67"/>
      <c r="F35" s="67"/>
      <c r="G35" s="67"/>
      <c r="H35" s="67"/>
    </row>
    <row r="36" spans="1:8" ht="17.25">
      <c r="A36" s="68"/>
      <c r="B36" s="68"/>
      <c r="C36" s="68"/>
      <c r="D36" s="68"/>
      <c r="E36" s="68"/>
      <c r="F36" s="68"/>
      <c r="G36" s="68"/>
      <c r="H36" s="68"/>
    </row>
    <row r="37" spans="1:8" ht="17.25">
      <c r="A37" s="67"/>
      <c r="B37" s="67"/>
      <c r="C37" s="67"/>
      <c r="D37" s="67"/>
      <c r="E37" s="67"/>
      <c r="F37" s="67"/>
      <c r="G37" s="67"/>
      <c r="H37" s="67"/>
    </row>
    <row r="38" spans="1:8" ht="17.25">
      <c r="A38" s="69"/>
      <c r="B38" s="69"/>
      <c r="C38" s="69"/>
      <c r="D38" s="69"/>
      <c r="E38" s="69"/>
      <c r="F38" s="69"/>
      <c r="G38" s="69"/>
      <c r="H38" s="69"/>
    </row>
    <row r="39" spans="1:8" ht="17.25">
      <c r="A39" s="67"/>
      <c r="B39" s="67"/>
      <c r="C39" s="67"/>
      <c r="D39" s="67"/>
      <c r="E39" s="67"/>
      <c r="F39" s="67"/>
      <c r="G39" s="67"/>
      <c r="H39" s="67"/>
    </row>
    <row r="40" spans="1:8" ht="17.25">
      <c r="A40" s="69"/>
      <c r="B40" s="69"/>
      <c r="C40" s="69"/>
      <c r="D40" s="69"/>
      <c r="E40" s="69"/>
      <c r="F40" s="69"/>
      <c r="G40" s="69"/>
      <c r="H40" s="69"/>
    </row>
    <row r="41" spans="1:8" ht="17.25">
      <c r="A41" s="67"/>
      <c r="B41" s="67"/>
      <c r="C41" s="67"/>
      <c r="D41" s="67"/>
      <c r="E41" s="67"/>
      <c r="F41" s="67"/>
      <c r="G41" s="67"/>
      <c r="H41" s="67"/>
    </row>
    <row r="42" spans="1:8" ht="17.25">
      <c r="A42" s="69"/>
      <c r="B42" s="69"/>
      <c r="C42" s="69"/>
      <c r="D42" s="69"/>
      <c r="E42" s="69"/>
      <c r="F42" s="69"/>
      <c r="G42" s="69"/>
      <c r="H42" s="69"/>
    </row>
    <row r="43" spans="1:8" ht="17.25">
      <c r="A43" s="67"/>
      <c r="B43" s="67"/>
      <c r="C43" s="67"/>
      <c r="D43" s="67"/>
      <c r="E43" s="67"/>
      <c r="F43" s="67"/>
      <c r="G43" s="67"/>
      <c r="H43" s="67"/>
    </row>
    <row r="44" spans="1:8" ht="17.25">
      <c r="A44" s="69"/>
      <c r="B44" s="69"/>
      <c r="C44" s="69"/>
      <c r="D44" s="69"/>
      <c r="E44" s="69"/>
      <c r="F44" s="69"/>
      <c r="G44" s="69"/>
      <c r="H44" s="69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H6:H7"/>
    <mergeCell ref="A28:H29"/>
    <mergeCell ref="A21:A24"/>
    <mergeCell ref="B21:G22"/>
    <mergeCell ref="H21:H22"/>
    <mergeCell ref="B23:H24"/>
    <mergeCell ref="B13:H14"/>
    <mergeCell ref="B16:G17"/>
    <mergeCell ref="H11:H12"/>
    <mergeCell ref="B8:H9"/>
    <mergeCell ref="B18:H19"/>
    <mergeCell ref="A16:A19"/>
    <mergeCell ref="B6:G7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2">
      <selection activeCell="F23" sqref="F23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50" t="s">
        <v>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3:18" ht="26.25" customHeight="1" thickBot="1">
      <c r="C2" s="151" t="s">
        <v>26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ht="30.75" customHeight="1" thickBot="1">
      <c r="A3" s="6"/>
      <c r="B3" s="6"/>
      <c r="C3" s="154" t="str">
        <f>'[2]реквизиты'!$A$2</f>
        <v>Чемпионат УрФО по БОЕВОМУ САМБО среди мужчин. 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1"/>
    </row>
    <row r="4" spans="1:18" ht="26.25" customHeight="1" thickBot="1">
      <c r="A4" s="40"/>
      <c r="B4" s="40"/>
      <c r="C4" s="266" t="str">
        <f>'[2]реквизиты'!$A$3</f>
        <v>16-19 декабря 2014г.                                                         г. Верхняя Пышма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8:17" ht="27.75" customHeight="1" thickBot="1">
      <c r="H5" s="331" t="str">
        <f>HYPERLINK('пр.взв.'!D4)</f>
        <v>в.к. 100 кг</v>
      </c>
      <c r="I5" s="332"/>
      <c r="J5" s="332"/>
      <c r="K5" s="332"/>
      <c r="L5" s="332"/>
      <c r="M5" s="332"/>
      <c r="N5" s="333"/>
      <c r="O5" s="319" t="s">
        <v>65</v>
      </c>
      <c r="P5" s="320"/>
      <c r="Q5" s="321"/>
    </row>
    <row r="6" spans="5:17" ht="15" customHeight="1">
      <c r="E6" s="77"/>
      <c r="F6" s="77"/>
      <c r="G6" s="77"/>
      <c r="H6" s="79"/>
      <c r="I6" s="80"/>
      <c r="J6" s="80"/>
      <c r="K6" s="80"/>
      <c r="L6" s="80"/>
      <c r="M6" s="80"/>
      <c r="N6" s="77"/>
      <c r="O6" s="77"/>
      <c r="P6" s="77"/>
      <c r="Q6" s="77"/>
    </row>
    <row r="7" spans="1:21" ht="18" customHeight="1" thickBot="1">
      <c r="A7" s="271" t="s">
        <v>0</v>
      </c>
      <c r="B7" s="271"/>
      <c r="E7" s="81"/>
      <c r="F7" s="81"/>
      <c r="G7" s="81"/>
      <c r="H7" s="81"/>
      <c r="I7" s="334" t="s">
        <v>19</v>
      </c>
      <c r="J7" s="334"/>
      <c r="K7" s="334"/>
      <c r="L7" s="334"/>
      <c r="M7" s="334"/>
      <c r="N7" s="81"/>
      <c r="O7" s="81"/>
      <c r="P7" s="81"/>
      <c r="Q7" s="82"/>
      <c r="R7" s="31"/>
      <c r="S7" s="22"/>
      <c r="T7" s="318" t="s">
        <v>1</v>
      </c>
      <c r="U7" s="318"/>
    </row>
    <row r="8" spans="1:21" ht="12.75" customHeight="1" thickBot="1">
      <c r="A8" s="260">
        <v>1</v>
      </c>
      <c r="B8" s="262" t="str">
        <f>VLOOKUP('пр.хода'!A8,'пр.взв.'!B7:C22,2,FALSE)</f>
        <v>Долгих Антон Олегович</v>
      </c>
      <c r="C8" s="264" t="str">
        <f>VLOOKUP(A8,'пр.взв.'!B7:H22,3,FALSE)</f>
        <v>08.01.1989 мс</v>
      </c>
      <c r="D8" s="264" t="str">
        <f>VLOOKUP(A8,'пр.взв.'!B7:H22,4,FALSE)</f>
        <v>Свердловская</v>
      </c>
      <c r="E8" s="335"/>
      <c r="F8" s="335"/>
      <c r="G8" s="335"/>
      <c r="H8" s="335"/>
      <c r="I8" s="335" t="s">
        <v>29</v>
      </c>
      <c r="J8" s="335"/>
      <c r="K8" s="335"/>
      <c r="L8" s="335"/>
      <c r="M8" s="335"/>
      <c r="N8" s="335"/>
      <c r="O8" s="335"/>
      <c r="P8" s="335"/>
      <c r="Q8" s="335"/>
      <c r="R8" s="262" t="str">
        <f>VLOOKUP(U8,'пр.взв.'!B7:F22,2,FALSE)</f>
        <v>Гусейнов Рустам Равшан оглы</v>
      </c>
      <c r="S8" s="264" t="str">
        <f>VLOOKUP(U8,'пр.взв.'!B7:F22,3,FALSE)</f>
        <v>27.09.1996 кмс</v>
      </c>
      <c r="T8" s="264" t="str">
        <f>VLOOKUP(U8,'пр.взв.'!B7:F22,4,FALSE)</f>
        <v>Челябинская</v>
      </c>
      <c r="U8" s="311">
        <v>2</v>
      </c>
    </row>
    <row r="9" spans="1:21" ht="12.75" customHeight="1">
      <c r="A9" s="261"/>
      <c r="B9" s="263"/>
      <c r="C9" s="265"/>
      <c r="D9" s="265"/>
      <c r="E9" s="83">
        <v>1</v>
      </c>
      <c r="F9" s="335"/>
      <c r="G9" s="336"/>
      <c r="H9" s="63">
        <v>2</v>
      </c>
      <c r="I9" s="337" t="str">
        <f>VLOOKUP(H9,'пр.взв.'!B7:F22,2,FALSE)</f>
        <v>Гусейнов Рустам Равшан оглы</v>
      </c>
      <c r="J9" s="338"/>
      <c r="K9" s="338"/>
      <c r="L9" s="338"/>
      <c r="M9" s="339"/>
      <c r="N9" s="335"/>
      <c r="O9" s="335"/>
      <c r="P9" s="335"/>
      <c r="Q9" s="83">
        <v>2</v>
      </c>
      <c r="R9" s="263"/>
      <c r="S9" s="265"/>
      <c r="T9" s="265"/>
      <c r="U9" s="312"/>
    </row>
    <row r="10" spans="1:21" ht="12.75" customHeight="1" thickBot="1">
      <c r="A10" s="269">
        <v>5</v>
      </c>
      <c r="B10" s="308" t="e">
        <f>VLOOKUP('пр.хода'!A10,'пр.взв.'!B9:C24,2,FALSE)</f>
        <v>#N/A</v>
      </c>
      <c r="C10" s="305" t="e">
        <f>VLOOKUP(A10,'пр.взв.'!B7:H22,3,FALSE)</f>
        <v>#N/A</v>
      </c>
      <c r="D10" s="305" t="e">
        <f>VLOOKUP(A10,'пр.взв.'!B7:H22,4,FALSE)</f>
        <v>#N/A</v>
      </c>
      <c r="E10" s="340"/>
      <c r="F10" s="341"/>
      <c r="G10" s="342"/>
      <c r="H10" s="343"/>
      <c r="I10" s="344"/>
      <c r="J10" s="345"/>
      <c r="K10" s="345"/>
      <c r="L10" s="345"/>
      <c r="M10" s="346"/>
      <c r="N10" s="335"/>
      <c r="O10" s="347"/>
      <c r="P10" s="341"/>
      <c r="Q10" s="340"/>
      <c r="R10" s="308" t="e">
        <f>VLOOKUP(U10,'пр.взв.'!B9:F24,2,FALSE)</f>
        <v>#N/A</v>
      </c>
      <c r="S10" s="305" t="e">
        <f>VLOOKUP(U10,'пр.взв.'!B9:F24,3,FALSE)</f>
        <v>#N/A</v>
      </c>
      <c r="T10" s="305" t="e">
        <f>VLOOKUP(U10,'пр.взв.'!B9:F24,4,FALSE)</f>
        <v>#N/A</v>
      </c>
      <c r="U10" s="311">
        <v>6</v>
      </c>
    </row>
    <row r="11" spans="1:21" ht="12.75" customHeight="1" thickBot="1">
      <c r="A11" s="261"/>
      <c r="B11" s="310"/>
      <c r="C11" s="315"/>
      <c r="D11" s="315"/>
      <c r="E11" s="335"/>
      <c r="F11" s="343"/>
      <c r="G11" s="83">
        <v>1</v>
      </c>
      <c r="H11" s="348"/>
      <c r="I11" s="335"/>
      <c r="J11" s="335"/>
      <c r="K11" s="349"/>
      <c r="L11" s="335"/>
      <c r="M11" s="335"/>
      <c r="N11" s="343"/>
      <c r="O11" s="83">
        <v>2</v>
      </c>
      <c r="P11" s="343"/>
      <c r="Q11" s="335"/>
      <c r="R11" s="310"/>
      <c r="S11" s="315"/>
      <c r="T11" s="315"/>
      <c r="U11" s="312"/>
    </row>
    <row r="12" spans="1:21" ht="12.75" customHeight="1" thickBot="1">
      <c r="A12" s="260">
        <v>3</v>
      </c>
      <c r="B12" s="262" t="str">
        <f>VLOOKUP('пр.хода'!A12,'пр.взв.'!B11:C26,2,FALSE)</f>
        <v>Маклыгин Сергей Александрович</v>
      </c>
      <c r="C12" s="264" t="str">
        <f>VLOOKUP(A12,'пр.взв.'!B7:H22,3,FALSE)</f>
        <v>12.11.1995 кмс</v>
      </c>
      <c r="D12" s="264" t="str">
        <f>VLOOKUP(A12,'пр.взв.'!B7:H22,4,FALSE)</f>
        <v>Свердловская</v>
      </c>
      <c r="E12" s="335"/>
      <c r="F12" s="343"/>
      <c r="G12" s="340" t="s">
        <v>72</v>
      </c>
      <c r="H12" s="348"/>
      <c r="I12" s="335"/>
      <c r="J12" s="335"/>
      <c r="K12" s="335"/>
      <c r="L12" s="335"/>
      <c r="M12" s="335"/>
      <c r="N12" s="343"/>
      <c r="O12" s="340" t="s">
        <v>73</v>
      </c>
      <c r="P12" s="343"/>
      <c r="Q12" s="335"/>
      <c r="R12" s="262" t="str">
        <f>VLOOKUP(U12,'пр.взв.'!B11:F26,2,FALSE)</f>
        <v>Урбанович Денис Валерьевич</v>
      </c>
      <c r="S12" s="264" t="str">
        <f>VLOOKUP(U12,'пр.взв.'!B11:F26,3,FALSE)</f>
        <v>14.05.1995 кмс</v>
      </c>
      <c r="T12" s="264" t="str">
        <f>VLOOKUP(U12,'пр.взв.'!B11:F26,4,FALSE)</f>
        <v>Челябинская</v>
      </c>
      <c r="U12" s="317">
        <v>4</v>
      </c>
    </row>
    <row r="13" spans="1:21" ht="12.75" customHeight="1" thickBot="1">
      <c r="A13" s="261"/>
      <c r="B13" s="263"/>
      <c r="C13" s="265"/>
      <c r="D13" s="265"/>
      <c r="E13" s="83">
        <v>3</v>
      </c>
      <c r="F13" s="350"/>
      <c r="G13" s="342"/>
      <c r="H13" s="343"/>
      <c r="I13" s="335" t="s">
        <v>30</v>
      </c>
      <c r="J13" s="335"/>
      <c r="K13" s="335"/>
      <c r="L13" s="335"/>
      <c r="M13" s="335"/>
      <c r="N13" s="343"/>
      <c r="O13" s="347"/>
      <c r="P13" s="350"/>
      <c r="Q13" s="83">
        <v>4</v>
      </c>
      <c r="R13" s="263"/>
      <c r="S13" s="265"/>
      <c r="T13" s="265"/>
      <c r="U13" s="312"/>
    </row>
    <row r="14" spans="1:21" ht="12.75" customHeight="1" thickBot="1">
      <c r="A14" s="269">
        <v>7</v>
      </c>
      <c r="B14" s="308" t="e">
        <f>VLOOKUP('пр.хода'!A14,'пр.взв.'!B13:C28,2,FALSE)</f>
        <v>#N/A</v>
      </c>
      <c r="C14" s="305" t="e">
        <f>VLOOKUP(A14,'пр.взв.'!B7:H22,3,FALSE)</f>
        <v>#N/A</v>
      </c>
      <c r="D14" s="305" t="e">
        <f>VLOOKUP(A14,'пр.взв.'!B7:H22,4,FALSE)</f>
        <v>#N/A</v>
      </c>
      <c r="E14" s="340"/>
      <c r="F14" s="335"/>
      <c r="G14" s="336"/>
      <c r="H14" s="63">
        <v>1</v>
      </c>
      <c r="I14" s="351" t="str">
        <f>VLOOKUP(H14,'пр.взв.'!B5:F27,2,FALSE)</f>
        <v>Долгих Антон Олегович</v>
      </c>
      <c r="J14" s="352"/>
      <c r="K14" s="352"/>
      <c r="L14" s="352"/>
      <c r="M14" s="353"/>
      <c r="N14" s="335"/>
      <c r="O14" s="335"/>
      <c r="P14" s="335"/>
      <c r="Q14" s="340"/>
      <c r="R14" s="308" t="e">
        <f>VLOOKUP(U14,'пр.взв.'!B13:F28,2,FALSE)</f>
        <v>#N/A</v>
      </c>
      <c r="S14" s="305" t="e">
        <f>VLOOKUP(U14,'пр.взв.'!B13:F28,3,FALSE)</f>
        <v>#N/A</v>
      </c>
      <c r="T14" s="305" t="e">
        <f>VLOOKUP(U14,'пр.взв.'!B13:F28,4,FALSE)</f>
        <v>#N/A</v>
      </c>
      <c r="U14" s="311">
        <v>8</v>
      </c>
    </row>
    <row r="15" spans="1:21" ht="12.75" customHeight="1" thickBot="1">
      <c r="A15" s="275"/>
      <c r="B15" s="303"/>
      <c r="C15" s="309"/>
      <c r="D15" s="309"/>
      <c r="E15" s="335"/>
      <c r="F15" s="335"/>
      <c r="G15" s="336"/>
      <c r="H15" s="343"/>
      <c r="I15" s="354"/>
      <c r="J15" s="355"/>
      <c r="K15" s="355"/>
      <c r="L15" s="355"/>
      <c r="M15" s="356"/>
      <c r="N15" s="335"/>
      <c r="O15" s="335"/>
      <c r="P15" s="335"/>
      <c r="Q15" s="335"/>
      <c r="R15" s="303"/>
      <c r="S15" s="309"/>
      <c r="T15" s="309"/>
      <c r="U15" s="316"/>
    </row>
    <row r="16" spans="1:21" ht="12.75" customHeight="1">
      <c r="A16" s="1"/>
      <c r="B16" s="1"/>
      <c r="C16" s="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22"/>
      <c r="S16" s="22"/>
      <c r="T16" s="22"/>
      <c r="U16" s="21"/>
    </row>
    <row r="17" spans="1:21" ht="12" customHeight="1">
      <c r="A17" s="313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14" t="s">
        <v>3</v>
      </c>
    </row>
    <row r="18" spans="1:21" ht="12.75" customHeight="1">
      <c r="A18" s="313"/>
      <c r="G18" s="330" t="s">
        <v>28</v>
      </c>
      <c r="H18" s="330"/>
      <c r="I18" s="330"/>
      <c r="J18" s="330"/>
      <c r="K18" s="330"/>
      <c r="L18" s="330"/>
      <c r="M18" s="330"/>
      <c r="N18" s="330"/>
      <c r="O18" s="330"/>
      <c r="R18" s="22"/>
      <c r="S18" s="22"/>
      <c r="T18" s="22"/>
      <c r="U18" s="314"/>
    </row>
    <row r="19" spans="18:20" ht="12.75" customHeight="1">
      <c r="R19" s="22"/>
      <c r="S19" s="22"/>
      <c r="T19" s="22"/>
    </row>
    <row r="20" ht="12.75" customHeight="1" thickBot="1">
      <c r="R20" s="22"/>
    </row>
    <row r="21" spans="1:21" ht="12.75" customHeight="1">
      <c r="A21" s="85"/>
      <c r="B21" s="304" t="e">
        <f>VLOOKUP(A21,'пр.взв.'!B7:F22,2,FALSE)</f>
        <v>#N/A</v>
      </c>
      <c r="C21" s="93"/>
      <c r="D21" s="93"/>
      <c r="E21" s="93"/>
      <c r="F21" s="93"/>
      <c r="G21" s="93"/>
      <c r="H21" s="93"/>
      <c r="I21" s="93"/>
      <c r="M21" s="93"/>
      <c r="N21" s="93"/>
      <c r="O21" s="93"/>
      <c r="P21" s="93"/>
      <c r="Q21" s="93"/>
      <c r="R21" s="100"/>
      <c r="S21" s="322" t="e">
        <f>VLOOKUP(U21,'пр.взв.'!B7:F22,2,FALSE)</f>
        <v>#N/A</v>
      </c>
      <c r="T21" s="323"/>
      <c r="U21" s="86"/>
    </row>
    <row r="22" spans="1:21" ht="12.75" customHeight="1">
      <c r="A22" s="85"/>
      <c r="B22" s="305"/>
      <c r="C22" s="94"/>
      <c r="D22" s="95"/>
      <c r="E22" s="93"/>
      <c r="F22" s="93"/>
      <c r="G22" s="93"/>
      <c r="H22" s="93"/>
      <c r="I22" s="93"/>
      <c r="M22" s="93"/>
      <c r="N22" s="93"/>
      <c r="O22" s="93"/>
      <c r="P22" s="93"/>
      <c r="Q22" s="93"/>
      <c r="R22" s="101"/>
      <c r="S22" s="324"/>
      <c r="T22" s="325"/>
      <c r="U22" s="86"/>
    </row>
    <row r="23" spans="1:21" ht="12.75" customHeight="1">
      <c r="A23" s="85"/>
      <c r="B23" s="306" t="e">
        <f>VLOOKUP(A23,'пр.взв.'!B7:F22,2,FALSE)</f>
        <v>#N/A</v>
      </c>
      <c r="C23" s="96"/>
      <c r="D23" s="97"/>
      <c r="E23" s="93"/>
      <c r="F23" s="93"/>
      <c r="G23" s="93" t="s">
        <v>48</v>
      </c>
      <c r="H23" s="93"/>
      <c r="I23" s="93"/>
      <c r="M23" s="93"/>
      <c r="N23" s="93" t="s">
        <v>48</v>
      </c>
      <c r="O23" s="93"/>
      <c r="P23" s="93"/>
      <c r="Q23" s="93"/>
      <c r="R23" s="102"/>
      <c r="S23" s="326" t="e">
        <f>VLOOKUP(U23,'пр.взв.'!B7:F22,2,FALSE)</f>
        <v>#N/A</v>
      </c>
      <c r="T23" s="327"/>
      <c r="U23" s="86"/>
    </row>
    <row r="24" spans="1:21" ht="13.5" thickBot="1">
      <c r="A24" s="61"/>
      <c r="B24" s="307"/>
      <c r="C24" s="98"/>
      <c r="D24" s="97"/>
      <c r="E24" s="93"/>
      <c r="F24" s="93"/>
      <c r="G24" s="93"/>
      <c r="H24" s="93"/>
      <c r="I24" s="93"/>
      <c r="L24" s="357"/>
      <c r="M24" s="357"/>
      <c r="N24" s="357"/>
      <c r="O24" s="357"/>
      <c r="P24" s="357"/>
      <c r="Q24" s="357"/>
      <c r="R24" s="358"/>
      <c r="S24" s="328"/>
      <c r="T24" s="329"/>
      <c r="U24" s="86"/>
    </row>
    <row r="25" spans="2:20" ht="12.75">
      <c r="B25" s="93"/>
      <c r="C25" s="367"/>
      <c r="D25" s="368"/>
      <c r="E25" s="369">
        <v>4</v>
      </c>
      <c r="F25" s="360" t="str">
        <f>VLOOKUP(E25,'пр.взв.'!B7:D22,2,FALSE)</f>
        <v>Урбанович Денис Валерьевич</v>
      </c>
      <c r="G25" s="360"/>
      <c r="H25" s="360"/>
      <c r="I25" s="361"/>
      <c r="L25" s="357"/>
      <c r="M25" s="359" t="str">
        <f>VLOOKUP(Q25,'пр.взв.'!B7:C22,2,FALSE)</f>
        <v>Маклыгин Сергей Александрович</v>
      </c>
      <c r="N25" s="360"/>
      <c r="O25" s="360"/>
      <c r="P25" s="361"/>
      <c r="Q25" s="362">
        <v>3</v>
      </c>
      <c r="R25" s="358"/>
      <c r="S25" s="93"/>
      <c r="T25" s="93"/>
    </row>
    <row r="26" spans="1:20" ht="13.5" thickBot="1">
      <c r="A26" s="26"/>
      <c r="B26" s="93"/>
      <c r="C26" s="367"/>
      <c r="D26" s="368"/>
      <c r="E26" s="370"/>
      <c r="F26" s="363"/>
      <c r="G26" s="364"/>
      <c r="H26" s="364"/>
      <c r="I26" s="365"/>
      <c r="J26" s="52"/>
      <c r="K26" s="52"/>
      <c r="L26" s="10"/>
      <c r="M26" s="363"/>
      <c r="N26" s="364"/>
      <c r="O26" s="364"/>
      <c r="P26" s="365"/>
      <c r="Q26" s="366"/>
      <c r="R26" s="367"/>
      <c r="S26" s="93"/>
      <c r="T26" s="93"/>
    </row>
    <row r="27" spans="1:20" ht="13.5">
      <c r="A27" s="33"/>
      <c r="B27" s="99">
        <v>4</v>
      </c>
      <c r="C27" s="371" t="str">
        <f>VLOOKUP(B27,'пр.взв.'!B7:F22,2,FALSE)</f>
        <v>Урбанович Денис Валерьевич</v>
      </c>
      <c r="D27" s="372"/>
      <c r="E27" s="357"/>
      <c r="F27" s="32"/>
      <c r="G27" s="32"/>
      <c r="H27" s="32"/>
      <c r="I27" s="32"/>
      <c r="J27" s="52"/>
      <c r="K27" s="52"/>
      <c r="L27" s="10"/>
      <c r="M27" s="32"/>
      <c r="N27" s="32"/>
      <c r="O27" s="32"/>
      <c r="P27" s="32"/>
      <c r="Q27" s="357"/>
      <c r="R27" s="262" t="str">
        <f>VLOOKUP(S27,'пр.взв.'!B7:F22,2,FALSE)</f>
        <v>Маклыгин Сергей Александрович</v>
      </c>
      <c r="S27" s="103">
        <v>3</v>
      </c>
      <c r="T27" s="93"/>
    </row>
    <row r="28" spans="1:20" ht="13.5" thickBot="1">
      <c r="A28" s="3"/>
      <c r="B28" s="93"/>
      <c r="C28" s="373"/>
      <c r="D28" s="374"/>
      <c r="E28" s="357"/>
      <c r="F28" s="367"/>
      <c r="G28" s="367"/>
      <c r="H28" s="367"/>
      <c r="I28" s="367"/>
      <c r="L28" s="357"/>
      <c r="M28" s="357"/>
      <c r="N28" s="357"/>
      <c r="O28" s="357"/>
      <c r="P28" s="357"/>
      <c r="Q28" s="357"/>
      <c r="R28" s="268"/>
      <c r="S28" s="93"/>
      <c r="T28" s="93"/>
    </row>
    <row r="29" spans="6:9" ht="12.75">
      <c r="F29" s="3"/>
      <c r="G29" s="3"/>
      <c r="H29" s="3"/>
      <c r="I29" s="3"/>
    </row>
    <row r="30" spans="2:3" ht="15">
      <c r="B30" s="90"/>
      <c r="C30" s="90"/>
    </row>
    <row r="31" spans="2:18" ht="15">
      <c r="B31" s="91" t="str">
        <f>HYPERLINK('[1]реквизиты'!$A$6)</f>
        <v>Гл. судья, судья МК</v>
      </c>
      <c r="C31" s="90"/>
      <c r="D31" s="56"/>
      <c r="E31" s="53"/>
      <c r="F31" s="53"/>
      <c r="L31" s="17"/>
      <c r="N31" s="54" t="str">
        <f>'[2]реквизиты'!$G$7</f>
        <v>О.Р. Перминов</v>
      </c>
      <c r="O31" s="6"/>
      <c r="P31" s="3"/>
      <c r="Q31" s="3"/>
      <c r="R31" s="5" t="str">
        <f>'[2]реквизиты'!$G$8</f>
        <v>/г.Нижний Тагил/</v>
      </c>
    </row>
    <row r="32" spans="2:18" ht="15">
      <c r="B32" s="90"/>
      <c r="C32" s="90"/>
      <c r="D32" s="56"/>
      <c r="E32" s="53"/>
      <c r="F32" s="53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</row>
    <row r="33" spans="2:18" ht="7.5" customHeight="1">
      <c r="B33" s="90"/>
      <c r="C33" s="90"/>
      <c r="D33" s="56"/>
      <c r="E33" s="53"/>
      <c r="F33" s="53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91" t="str">
        <f>HYPERLINK('[1]реквизиты'!$A$8)</f>
        <v>Гл. секретарь, судья РК</v>
      </c>
      <c r="C34" s="90"/>
      <c r="D34" s="56"/>
      <c r="E34" s="53"/>
      <c r="F34" s="53"/>
      <c r="G34" s="3"/>
      <c r="H34" s="3"/>
      <c r="I34" s="3"/>
      <c r="J34" s="3"/>
      <c r="K34" s="3"/>
      <c r="L34" s="39"/>
      <c r="M34" s="39"/>
      <c r="N34" s="54" t="str">
        <f>'[2]реквизиты'!$G$9</f>
        <v>Д.П. Сапунов</v>
      </c>
      <c r="O34" s="6"/>
      <c r="P34" s="14"/>
      <c r="Q34" s="14"/>
      <c r="R34" s="5" t="str">
        <f>'[2]реквизиты'!$G$10</f>
        <v>/г.Качканар/</v>
      </c>
    </row>
    <row r="35" spans="2:18" ht="15">
      <c r="B35" s="89"/>
      <c r="C35" s="89"/>
      <c r="D35" s="55"/>
      <c r="E35" s="6"/>
      <c r="F35" s="6"/>
      <c r="L35" s="17"/>
      <c r="M35" s="39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0"/>
      <c r="M36" s="39"/>
      <c r="R36" s="62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2014-12-18T16:09:45Z</cp:lastPrinted>
  <dcterms:created xsi:type="dcterms:W3CDTF">1996-10-08T23:32:33Z</dcterms:created>
  <dcterms:modified xsi:type="dcterms:W3CDTF">2014-12-18T18:10:10Z</dcterms:modified>
  <cp:category/>
  <cp:version/>
  <cp:contentType/>
  <cp:contentStatus/>
</cp:coreProperties>
</file>