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<sst xmlns="http://schemas.openxmlformats.org/spreadsheetml/2006/main" count="329" uniqueCount="136">
  <si>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</si>
  <si>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</si>
  <si>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</si>
  <si>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</si>
  <si>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</si>
  <si>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</si>
  <si>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</si>
  <si>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</si>
  <si>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</si>
  <si>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</si>
  <si>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</si>
  <si>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</si>
  <si>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</si>
  <si>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</si>
  <si>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</si>
  <si>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</si>
  <si>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</si>
  <si>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</si>
  <si>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</si>
  <si>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</si>
  <si>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</si>
  <si>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</si>
  <si>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</si>
  <si>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</si>
  <si>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</si>
  <si>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</si>
  <si>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</si>
  <si>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</si>
  <si>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</si>
  <si>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</si>
  <si>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</si>
  <si>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</si>
  <si>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</si>
  <si>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</si>
  <si>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</si>
  <si>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</si>
  <si>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</si>
  <si>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</si>
  <si>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</si>
  <si>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</si>
  <si>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</si>
  <si>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</si>
  <si>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</si>
  <si>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</si>
  <si>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</si>
  <si>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</si>
  <si>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</si>
  <si>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</si>
  <si>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</si>
  <si>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</si>
  <si>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</si>
  <si>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</si>
  <si>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</si>
  <si>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</si>
  <si>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</si>
  <si>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</si>
  <si>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</si>
  <si>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</si>
  <si>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</si>
  <si>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</si>
  <si>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</si>
  <si>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</si>
  <si>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</si>
  <si>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</si>
  <si>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</si>
  <si>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</si>
  <si>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</si>
  <si>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</si>
  <si>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</si>
  <si>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</si>
  <si>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</si>
  <si>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</si>
  <si>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</si>
  <si>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Храмова Анастасия Игоревна</t>
  </si>
  <si>
    <t>29.03.91,мс</t>
  </si>
  <si>
    <t>ДВФО</t>
  </si>
  <si>
    <t>ДВФО,Приморский кр.,  Владивосток</t>
  </si>
  <si>
    <t>Леонтьев Ю.А.    Фалеева О.А.</t>
  </si>
  <si>
    <t>Аракелян Шушан Сааковна</t>
  </si>
  <si>
    <t>19.02.95,кмс</t>
  </si>
  <si>
    <t>Моск</t>
  </si>
  <si>
    <t>Москва,ГБОУ ЦСиО "Самбо-70"</t>
  </si>
  <si>
    <t>Сальников В.К.  Кабанов Д.В.</t>
  </si>
  <si>
    <t>03.03.97,мс</t>
  </si>
  <si>
    <t>Москва,ГБОУ ЦСиО "Самбо-70" Москомспорта/Ходори</t>
  </si>
  <si>
    <t>Ходырев А.Н.</t>
  </si>
  <si>
    <t>01.02.94,мс</t>
  </si>
  <si>
    <t>Москва,ГБУ СШОР №45 "Пролетарский самбист"</t>
  </si>
  <si>
    <t>Цатурян Шогик Арутюновна</t>
  </si>
  <si>
    <t>27.08.84,мс</t>
  </si>
  <si>
    <t>Москва,ГБУ СШОР №9 "Шаболовка"</t>
  </si>
  <si>
    <t>Бондарева Елена Борисовна</t>
  </si>
  <si>
    <t>07.06.85,змс</t>
  </si>
  <si>
    <t>ПФО</t>
  </si>
  <si>
    <t>ПФО,Нижегородская, Дзержинск,"Динамо"</t>
  </si>
  <si>
    <t>Береснев С.Н.</t>
  </si>
  <si>
    <t>Чернышова Дарья Александровна</t>
  </si>
  <si>
    <t>22.06.96,кмс</t>
  </si>
  <si>
    <t>ПФО,Пермский,Пермь,МО</t>
  </si>
  <si>
    <t>Дураков С.Н.      Багдерин П.Г.</t>
  </si>
  <si>
    <t>Шкет Ольга Владимировна</t>
  </si>
  <si>
    <t>11.05.96,мс</t>
  </si>
  <si>
    <t>УФО</t>
  </si>
  <si>
    <t>УФО,Курганская,Курган</t>
  </si>
  <si>
    <t>Герасимов Д.В.     Осипов В.Ю.</t>
  </si>
  <si>
    <t>Михалёва Елена Павловна</t>
  </si>
  <si>
    <t>13.06.95,мс</t>
  </si>
  <si>
    <t>ЦФО</t>
  </si>
  <si>
    <t>ЦФО,Московская,Мытищи,МО</t>
  </si>
  <si>
    <t>Кондрашкина Л.Ф.</t>
  </si>
  <si>
    <t>Зайцева Анастасия Михайловна</t>
  </si>
  <si>
    <t>24.12.93,мс</t>
  </si>
  <si>
    <t>ЦФО,Тверская,Торжок</t>
  </si>
  <si>
    <t>Савин Н.Н.</t>
  </si>
  <si>
    <t>Ковальчук Анна Сергеевна</t>
  </si>
  <si>
    <t>23.12.93,мс</t>
  </si>
  <si>
    <t>ЮФО</t>
  </si>
  <si>
    <t>ЮФО,Волгоградская</t>
  </si>
  <si>
    <t>Иващенко Г.М.</t>
  </si>
  <si>
    <t>Грязова Мария Вадимовна</t>
  </si>
  <si>
    <t>27.06.95,мс</t>
  </si>
  <si>
    <t>ЦФО, Московская, Рошаль, МО</t>
  </si>
  <si>
    <t>Грязов В.В.</t>
  </si>
  <si>
    <t>Агазаде Оксана Аббас кызы</t>
  </si>
  <si>
    <t>04.06.95,мс</t>
  </si>
  <si>
    <t xml:space="preserve">Москва,ГБУ "МГФСО" </t>
  </si>
  <si>
    <t>Гуськов Е.          Мартынов М.Г.</t>
  </si>
  <si>
    <t>в.к. 48  кг.</t>
  </si>
  <si>
    <t>13 участников</t>
  </si>
  <si>
    <t>св</t>
  </si>
  <si>
    <t>4:0</t>
  </si>
  <si>
    <t>3:0</t>
  </si>
  <si>
    <t>2:0</t>
  </si>
  <si>
    <t>Лебедева Мария Сергеевна</t>
  </si>
  <si>
    <t>9-11</t>
  </si>
  <si>
    <t>12-13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</si>
</sst>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 Narrow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1" fillId="0" borderId="30" xfId="0" applyFont="1" applyBorder="1" applyAlignment="1" applyProtection="1">
      <alignment horizontal="center"/>
      <protection hidden="1" locked="0"/>
    </xf>
    <xf numFmtId="0" fontId="71" fillId="0" borderId="28" xfId="0" applyNumberFormat="1" applyFont="1" applyFill="1" applyBorder="1" applyAlignment="1" applyProtection="1">
      <alignment horizontal="center"/>
      <protection hidden="1" locked="0"/>
    </xf>
    <xf numFmtId="0" fontId="71" fillId="33" borderId="28" xfId="0" applyNumberFormat="1" applyFont="1" applyFill="1" applyBorder="1" applyAlignment="1" applyProtection="1">
      <alignment horizontal="center"/>
      <protection hidden="1" locked="0"/>
    </xf>
    <xf numFmtId="0" fontId="71" fillId="0" borderId="29" xfId="0" applyFont="1" applyBorder="1" applyAlignment="1" applyProtection="1">
      <alignment horizontal="center"/>
      <protection hidden="1" locked="0"/>
    </xf>
    <xf numFmtId="0" fontId="7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1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1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0" fontId="72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vertical="center" wrapText="1"/>
    </xf>
    <xf numFmtId="0" fontId="6" fillId="36" borderId="37" xfId="0" applyFont="1" applyFill="1" applyBorder="1" applyAlignment="1">
      <alignment vertical="center" wrapText="1"/>
    </xf>
    <xf numFmtId="0" fontId="6" fillId="36" borderId="36" xfId="0" applyFont="1" applyFill="1" applyBorder="1" applyAlignment="1">
      <alignment horizontal="left" vertical="center" wrapText="1"/>
    </xf>
    <xf numFmtId="0" fontId="6" fillId="36" borderId="37" xfId="0" applyFont="1" applyFill="1" applyBorder="1" applyAlignment="1">
      <alignment horizontal="left" vertical="center" wrapText="1"/>
    </xf>
    <xf numFmtId="14" fontId="6" fillId="36" borderId="36" xfId="0" applyNumberFormat="1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14" fontId="6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14" fontId="6" fillId="36" borderId="37" xfId="0" applyNumberFormat="1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5" fillId="33" borderId="35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73" fillId="0" borderId="26" xfId="42" applyFont="1" applyBorder="1" applyAlignment="1" applyProtection="1">
      <alignment horizontal="center" vertical="center" wrapText="1"/>
      <protection locked="0"/>
    </xf>
    <xf numFmtId="0" fontId="73" fillId="0" borderId="29" xfId="0" applyFont="1" applyBorder="1" applyAlignment="1" applyProtection="1">
      <alignment horizontal="center" vertical="center" wrapText="1"/>
      <protection locked="0"/>
    </xf>
    <xf numFmtId="0" fontId="73" fillId="0" borderId="38" xfId="42" applyFont="1" applyBorder="1" applyAlignment="1" applyProtection="1">
      <alignment horizontal="left" vertical="center" wrapText="1"/>
      <protection locked="0"/>
    </xf>
    <xf numFmtId="0" fontId="73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73" fillId="0" borderId="30" xfId="42" applyFont="1" applyBorder="1" applyAlignment="1" applyProtection="1">
      <alignment horizontal="left" vertical="center" wrapText="1"/>
      <protection locked="0"/>
    </xf>
    <xf numFmtId="0" fontId="73" fillId="0" borderId="39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5" fillId="34" borderId="40" xfId="42" applyFont="1" applyFill="1" applyBorder="1" applyAlignment="1" applyProtection="1">
      <alignment horizontal="center" vertical="center"/>
      <protection locked="0"/>
    </xf>
    <xf numFmtId="0" fontId="5" fillId="34" borderId="41" xfId="42" applyFont="1" applyFill="1" applyBorder="1" applyAlignment="1" applyProtection="1">
      <alignment horizontal="center" vertical="center"/>
      <protection locked="0"/>
    </xf>
    <xf numFmtId="0" fontId="5" fillId="34" borderId="42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42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42" applyFont="1" applyBorder="1" applyAlignment="1" applyProtection="1">
      <alignment horizontal="left" vertical="center" wrapText="1"/>
      <protection locked="0"/>
    </xf>
    <xf numFmtId="0" fontId="73" fillId="0" borderId="45" xfId="42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74" fillId="0" borderId="29" xfId="0" applyFont="1" applyBorder="1" applyAlignment="1" applyProtection="1">
      <alignment horizontal="center" vertical="center" wrapText="1"/>
      <protection locked="0"/>
    </xf>
    <xf numFmtId="0" fontId="74" fillId="0" borderId="38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7" fillId="0" borderId="5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11" fillId="0" borderId="5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49" fontId="21" fillId="0" borderId="35" xfId="0" applyNumberFormat="1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75" fillId="0" borderId="35" xfId="42" applyFont="1" applyBorder="1" applyAlignment="1" applyProtection="1">
      <alignment horizontal="center" vertical="center" wrapText="1"/>
      <protection/>
    </xf>
    <xf numFmtId="0" fontId="76" fillId="0" borderId="47" xfId="0" applyFont="1" applyBorder="1" applyAlignment="1">
      <alignment horizontal="center" vertical="center" wrapText="1"/>
    </xf>
    <xf numFmtId="0" fontId="75" fillId="0" borderId="37" xfId="42" applyFont="1" applyBorder="1" applyAlignment="1" applyProtection="1">
      <alignment horizontal="center" vertical="center" wrapText="1"/>
      <protection/>
    </xf>
    <xf numFmtId="49" fontId="7" fillId="0" borderId="35" xfId="0" applyNumberFormat="1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75" fillId="0" borderId="50" xfId="42" applyFont="1" applyBorder="1" applyAlignment="1" applyProtection="1">
      <alignment horizontal="left" vertical="center" wrapText="1"/>
      <protection/>
    </xf>
    <xf numFmtId="0" fontId="76" fillId="0" borderId="51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7" borderId="35" xfId="0" applyFont="1" applyFill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0" fontId="6" fillId="38" borderId="35" xfId="0" applyFont="1" applyFill="1" applyBorder="1" applyAlignment="1">
      <alignment horizontal="center" vertical="center" wrapText="1"/>
    </xf>
    <xf numFmtId="0" fontId="6" fillId="0" borderId="35" xfId="42" applyFont="1" applyFill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62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59" xfId="42" applyFont="1" applyFill="1" applyBorder="1" applyAlignment="1" applyProtection="1">
      <alignment horizontal="center" vertical="center" wrapText="1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65" xfId="0" applyNumberFormat="1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34" borderId="40" xfId="42" applyFont="1" applyFill="1" applyBorder="1" applyAlignment="1" applyProtection="1">
      <alignment horizontal="center" vertical="center" wrapText="1"/>
      <protection/>
    </xf>
    <xf numFmtId="0" fontId="12" fillId="34" borderId="41" xfId="42" applyFont="1" applyFill="1" applyBorder="1" applyAlignment="1" applyProtection="1">
      <alignment horizontal="center" vertical="center" wrapText="1"/>
      <protection/>
    </xf>
    <xf numFmtId="0" fontId="12" fillId="34" borderId="42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58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9" borderId="31" xfId="0" applyFont="1" applyFill="1" applyBorder="1" applyAlignment="1" applyProtection="1">
      <alignment horizontal="center" vertical="center"/>
      <protection hidden="1" locked="0"/>
    </xf>
    <xf numFmtId="0" fontId="2" fillId="39" borderId="67" xfId="0" applyFont="1" applyFill="1" applyBorder="1" applyAlignment="1" applyProtection="1">
      <alignment horizontal="center" vertical="center"/>
      <protection hidden="1" locked="0"/>
    </xf>
    <xf numFmtId="0" fontId="2" fillId="39" borderId="68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6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6" fillId="0" borderId="43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9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8" borderId="40" xfId="42" applyFont="1" applyFill="1" applyBorder="1" applyAlignment="1" applyProtection="1">
      <alignment horizontal="center" vertical="center"/>
      <protection/>
    </xf>
    <xf numFmtId="0" fontId="17" fillId="38" borderId="41" xfId="42" applyFont="1" applyFill="1" applyBorder="1" applyAlignment="1" applyProtection="1">
      <alignment horizontal="center" vertical="center"/>
      <protection/>
    </xf>
    <xf numFmtId="0" fontId="17" fillId="38" borderId="42" xfId="42" applyFont="1" applyFill="1" applyBorder="1" applyAlignment="1" applyProtection="1">
      <alignment horizontal="center" vertical="center"/>
      <protection/>
    </xf>
    <xf numFmtId="0" fontId="18" fillId="37" borderId="71" xfId="0" applyFont="1" applyFill="1" applyBorder="1" applyAlignment="1">
      <alignment horizontal="center" vertical="center"/>
    </xf>
    <xf numFmtId="0" fontId="18" fillId="37" borderId="62" xfId="0" applyFont="1" applyFill="1" applyBorder="1" applyAlignment="1">
      <alignment horizontal="center" vertical="center"/>
    </xf>
    <xf numFmtId="0" fontId="18" fillId="37" borderId="72" xfId="0" applyFont="1" applyFill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8" fillId="40" borderId="71" xfId="0" applyFont="1" applyFill="1" applyBorder="1" applyAlignment="1">
      <alignment horizontal="center" vertical="center"/>
    </xf>
    <xf numFmtId="0" fontId="18" fillId="40" borderId="62" xfId="0" applyFont="1" applyFill="1" applyBorder="1" applyAlignment="1">
      <alignment horizontal="center" vertical="center"/>
    </xf>
    <xf numFmtId="0" fontId="18" fillId="40" borderId="72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0" fontId="18" fillId="38" borderId="62" xfId="0" applyFont="1" applyFill="1" applyBorder="1" applyAlignment="1">
      <alignment horizontal="center" vertical="center"/>
    </xf>
    <xf numFmtId="0" fontId="18" fillId="38" borderId="72" xfId="0" applyFont="1" applyFill="1" applyBorder="1" applyAlignment="1">
      <alignment horizontal="center" vertical="center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71" xfId="42" applyFont="1" applyBorder="1" applyAlignment="1" applyProtection="1">
      <alignment horizontal="center" vertical="center" wrapText="1"/>
      <protection locked="0"/>
    </xf>
    <xf numFmtId="0" fontId="6" fillId="0" borderId="63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6" fillId="0" borderId="69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73" xfId="42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74" xfId="42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6" fillId="0" borderId="72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7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76" xfId="0" applyNumberFormat="1" applyFont="1" applyBorder="1" applyAlignment="1" applyProtection="1">
      <alignment horizontal="center" vertical="center" wrapText="1"/>
      <protection locked="0"/>
    </xf>
    <xf numFmtId="0" fontId="7" fillId="0" borderId="77" xfId="0" applyNumberFormat="1" applyFont="1" applyBorder="1" applyAlignment="1" applyProtection="1">
      <alignment horizontal="center" vertical="center" wrapText="1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80" xfId="0" applyNumberFormat="1" applyFont="1" applyBorder="1" applyAlignment="1" applyProtection="1">
      <alignment horizontal="center" vertical="center" wrapText="1"/>
      <protection locked="0"/>
    </xf>
    <xf numFmtId="0" fontId="7" fillId="0" borderId="81" xfId="0" applyNumberFormat="1" applyFont="1" applyBorder="1" applyAlignment="1" applyProtection="1">
      <alignment horizontal="center" vertical="center" wrapText="1"/>
      <protection locked="0"/>
    </xf>
    <xf numFmtId="0" fontId="7" fillId="0" borderId="8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83" xfId="0" applyNumberFormat="1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7" fillId="0" borderId="84" xfId="0" applyNumberFormat="1" applyFont="1" applyBorder="1" applyAlignment="1" applyProtection="1">
      <alignment horizontal="center" vertical="center" wrapText="1"/>
      <protection locked="0"/>
    </xf>
    <xf numFmtId="0" fontId="7" fillId="0" borderId="85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NumberFormat="1" applyFont="1" applyBorder="1" applyAlignment="1" applyProtection="1">
      <alignment horizontal="center" vertical="center" wrapText="1"/>
      <protection locked="0"/>
    </xf>
    <xf numFmtId="0" fontId="7" fillId="0" borderId="87" xfId="0" applyNumberFormat="1" applyFont="1" applyBorder="1" applyAlignment="1" applyProtection="1">
      <alignment horizontal="center" vertical="center" wrapText="1"/>
      <protection locked="0"/>
    </xf>
    <xf numFmtId="0" fontId="7" fillId="0" borderId="88" xfId="0" applyNumberFormat="1" applyFont="1" applyBorder="1" applyAlignment="1" applyProtection="1">
      <alignment horizontal="center" vertical="center" wrapText="1"/>
      <protection locked="0"/>
    </xf>
    <xf numFmtId="0" fontId="7" fillId="0" borderId="89" xfId="0" applyNumberFormat="1" applyFont="1" applyBorder="1" applyAlignment="1" applyProtection="1">
      <alignment horizontal="center" vertical="center" wrapText="1"/>
      <protection locked="0"/>
    </xf>
    <xf numFmtId="0" fontId="7" fillId="0" borderId="90" xfId="0" applyNumberFormat="1" applyFont="1" applyBorder="1" applyAlignment="1" applyProtection="1">
      <alignment horizontal="center" vertical="center" wrapText="1"/>
      <protection locked="0"/>
    </xf>
    <xf numFmtId="0" fontId="7" fillId="0" borderId="91" xfId="0" applyNumberFormat="1" applyFont="1" applyBorder="1" applyAlignment="1" applyProtection="1">
      <alignment horizontal="center" vertical="center" wrapText="1"/>
      <protection locked="0"/>
    </xf>
    <xf numFmtId="0" fontId="7" fillId="0" borderId="92" xfId="0" applyNumberFormat="1" applyFont="1" applyBorder="1" applyAlignment="1" applyProtection="1">
      <alignment horizontal="center" vertical="center" wrapText="1"/>
      <protection locked="0"/>
    </xf>
    <xf numFmtId="0" fontId="7" fillId="0" borderId="93" xfId="0" applyNumberFormat="1" applyFont="1" applyBorder="1" applyAlignment="1" applyProtection="1">
      <alignment horizontal="center" vertical="center" wrapText="1"/>
      <protection locked="0"/>
    </xf>
    <xf numFmtId="0" fontId="7" fillId="0" borderId="94" xfId="0" applyNumberFormat="1" applyFont="1" applyBorder="1" applyAlignment="1" applyProtection="1">
      <alignment horizontal="center" vertical="center" wrapText="1"/>
      <protection locked="0"/>
    </xf>
    <xf numFmtId="0" fontId="7" fillId="0" borderId="95" xfId="0" applyNumberFormat="1" applyFont="1" applyBorder="1" applyAlignment="1" applyProtection="1">
      <alignment horizontal="center" vertical="center" wrapText="1"/>
      <protection locked="0"/>
    </xf>
    <xf numFmtId="0" fontId="73" fillId="0" borderId="48" xfId="0" applyNumberFormat="1" applyFont="1" applyBorder="1" applyAlignment="1">
      <alignment horizontal="center" vertical="center" wrapText="1"/>
    </xf>
    <xf numFmtId="0" fontId="73" fillId="0" borderId="36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53" fillId="0" borderId="49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50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vertical="center" wrapText="1"/>
    </xf>
    <xf numFmtId="0" fontId="6" fillId="0" borderId="65" xfId="0" applyNumberFormat="1" applyFont="1" applyBorder="1" applyAlignment="1">
      <alignment vertical="center" wrapText="1"/>
    </xf>
    <xf numFmtId="0" fontId="6" fillId="0" borderId="34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1</xdr:col>
      <xdr:colOff>428625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IE5\6UTHRJZZ\______%20_____-__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енщины"/>
    </sheetNames>
    <sheetDataSet>
      <sheetData sheetId="0">
        <row r="11">
          <cell r="H11" t="str">
            <v>Сабуров А.Л., 
Шмаков О.В.</v>
          </cell>
        </row>
        <row r="12">
          <cell r="B12" t="str">
            <v>Лебедева Мария Сергеевна</v>
          </cell>
          <cell r="H12" t="str">
            <v>Орлов А.Б., Ларин Е.Е.</v>
          </cell>
        </row>
        <row r="15">
          <cell r="B15" t="str">
            <v>Хегай Юлия Григорьевна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25">
      <selection activeCell="B7" sqref="B7:H32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9" t="s">
        <v>26</v>
      </c>
      <c r="B1" s="219"/>
      <c r="C1" s="219"/>
      <c r="D1" s="219"/>
      <c r="E1" s="219"/>
      <c r="F1" s="219"/>
      <c r="G1" s="219"/>
      <c r="H1" s="219"/>
    </row>
    <row r="2" spans="1:16" ht="29.25" customHeight="1">
      <c r="A2" s="218" t="str">
        <f>HYPERLINK('[1]реквизиты'!$A$2)</f>
        <v>Кубок России по самбо  среди женщин 2016 г.</v>
      </c>
      <c r="B2" s="218"/>
      <c r="C2" s="218"/>
      <c r="D2" s="218"/>
      <c r="E2" s="218"/>
      <c r="F2" s="218"/>
      <c r="G2" s="218"/>
      <c r="H2" s="218"/>
      <c r="I2" s="181"/>
      <c r="J2" s="181"/>
      <c r="K2" s="181"/>
      <c r="L2" s="181"/>
      <c r="M2" s="181"/>
      <c r="N2" s="181"/>
      <c r="O2" s="181"/>
      <c r="P2" s="181"/>
    </row>
    <row r="3" spans="1:7" ht="12.75" customHeight="1">
      <c r="A3" s="213" t="str">
        <f>HYPERLINK('[1]реквизиты'!$A$3)</f>
        <v>30 сентября - 4 октября 2016г.                г.Кстово (Россия)</v>
      </c>
      <c r="B3" s="213"/>
      <c r="C3" s="213"/>
      <c r="D3" s="213"/>
      <c r="E3" s="213"/>
      <c r="F3" s="213"/>
      <c r="G3" s="213"/>
    </row>
    <row r="4" spans="4:5" ht="12.75" customHeight="1">
      <c r="D4" s="211" t="s">
        <v>127</v>
      </c>
      <c r="E4" s="212"/>
    </row>
    <row r="5" spans="1:8" ht="12.75" customHeight="1">
      <c r="A5" s="197" t="s">
        <v>9</v>
      </c>
      <c r="B5" s="198" t="s">
        <v>4</v>
      </c>
      <c r="C5" s="197" t="s">
        <v>5</v>
      </c>
      <c r="D5" s="197" t="s">
        <v>6</v>
      </c>
      <c r="E5" s="214" t="s">
        <v>7</v>
      </c>
      <c r="F5" s="215"/>
      <c r="G5" s="197" t="s">
        <v>10</v>
      </c>
      <c r="H5" s="197" t="s">
        <v>8</v>
      </c>
    </row>
    <row r="6" spans="1:8" ht="12.75">
      <c r="A6" s="192"/>
      <c r="B6" s="199"/>
      <c r="C6" s="192"/>
      <c r="D6" s="192"/>
      <c r="E6" s="216"/>
      <c r="F6" s="217"/>
      <c r="G6" s="192"/>
      <c r="H6" s="192"/>
    </row>
    <row r="7" spans="1:8" ht="12.75" customHeight="1">
      <c r="A7" s="183">
        <v>1</v>
      </c>
      <c r="B7" s="184">
        <v>1</v>
      </c>
      <c r="C7" s="187" t="str">
        <f>'[2]Женщины'!$B$12</f>
        <v>Лебедева Мария Сергеевна</v>
      </c>
      <c r="D7" s="189" t="s">
        <v>86</v>
      </c>
      <c r="E7" s="183" t="s">
        <v>80</v>
      </c>
      <c r="F7" s="187" t="s">
        <v>87</v>
      </c>
      <c r="G7" s="193"/>
      <c r="H7" s="187" t="str">
        <f>'[2]Женщины'!$H$12</f>
        <v>Орлов А.Б., Ларин Е.Е.</v>
      </c>
    </row>
    <row r="8" spans="1:8" ht="12.75" customHeight="1">
      <c r="A8" s="183"/>
      <c r="B8" s="184"/>
      <c r="C8" s="188"/>
      <c r="D8" s="188"/>
      <c r="E8" s="183"/>
      <c r="F8" s="188"/>
      <c r="G8" s="193"/>
      <c r="H8" s="188"/>
    </row>
    <row r="9" spans="1:8" ht="12.75" customHeight="1">
      <c r="A9" s="183">
        <v>2</v>
      </c>
      <c r="B9" s="184">
        <v>2</v>
      </c>
      <c r="C9" s="187" t="s">
        <v>105</v>
      </c>
      <c r="D9" s="191" t="s">
        <v>106</v>
      </c>
      <c r="E9" s="183" t="s">
        <v>107</v>
      </c>
      <c r="F9" s="200" t="s">
        <v>108</v>
      </c>
      <c r="G9" s="193"/>
      <c r="H9" s="195" t="s">
        <v>109</v>
      </c>
    </row>
    <row r="10" spans="1:8" ht="15" customHeight="1">
      <c r="A10" s="183"/>
      <c r="B10" s="184"/>
      <c r="C10" s="188"/>
      <c r="D10" s="192"/>
      <c r="E10" s="183"/>
      <c r="F10" s="201"/>
      <c r="G10" s="193"/>
      <c r="H10" s="196"/>
    </row>
    <row r="11" spans="1:8" ht="12.75" customHeight="1">
      <c r="A11" s="183">
        <v>3</v>
      </c>
      <c r="B11" s="184">
        <v>3</v>
      </c>
      <c r="C11" s="187" t="s">
        <v>110</v>
      </c>
      <c r="D11" s="189" t="s">
        <v>111</v>
      </c>
      <c r="E11" s="183" t="s">
        <v>107</v>
      </c>
      <c r="F11" s="185" t="s">
        <v>112</v>
      </c>
      <c r="G11" s="194"/>
      <c r="H11" s="187" t="s">
        <v>113</v>
      </c>
    </row>
    <row r="12" spans="1:8" ht="15" customHeight="1">
      <c r="A12" s="183"/>
      <c r="B12" s="184"/>
      <c r="C12" s="188"/>
      <c r="D12" s="190"/>
      <c r="E12" s="183"/>
      <c r="F12" s="186"/>
      <c r="G12" s="194"/>
      <c r="H12" s="188"/>
    </row>
    <row r="13" spans="1:8" ht="15" customHeight="1">
      <c r="A13" s="183">
        <v>4</v>
      </c>
      <c r="B13" s="184">
        <v>4</v>
      </c>
      <c r="C13" s="187" t="s">
        <v>100</v>
      </c>
      <c r="D13" s="189" t="s">
        <v>101</v>
      </c>
      <c r="E13" s="183" t="s">
        <v>102</v>
      </c>
      <c r="F13" s="185" t="s">
        <v>103</v>
      </c>
      <c r="G13" s="194"/>
      <c r="H13" s="187" t="s">
        <v>104</v>
      </c>
    </row>
    <row r="14" spans="1:8" ht="15.75" customHeight="1">
      <c r="A14" s="183"/>
      <c r="B14" s="184"/>
      <c r="C14" s="188"/>
      <c r="D14" s="190"/>
      <c r="E14" s="183"/>
      <c r="F14" s="186"/>
      <c r="G14" s="194"/>
      <c r="H14" s="188"/>
    </row>
    <row r="15" spans="1:8" ht="12.75" customHeight="1">
      <c r="A15" s="183">
        <v>5</v>
      </c>
      <c r="B15" s="184">
        <v>5</v>
      </c>
      <c r="C15" s="187" t="s">
        <v>119</v>
      </c>
      <c r="D15" s="191" t="s">
        <v>120</v>
      </c>
      <c r="E15" s="183" t="s">
        <v>107</v>
      </c>
      <c r="F15" s="200" t="s">
        <v>121</v>
      </c>
      <c r="G15" s="194"/>
      <c r="H15" s="195" t="s">
        <v>122</v>
      </c>
    </row>
    <row r="16" spans="1:8" ht="15" customHeight="1">
      <c r="A16" s="183"/>
      <c r="B16" s="184"/>
      <c r="C16" s="188"/>
      <c r="D16" s="192"/>
      <c r="E16" s="183"/>
      <c r="F16" s="201"/>
      <c r="G16" s="194"/>
      <c r="H16" s="196"/>
    </row>
    <row r="17" spans="1:8" ht="12.75" customHeight="1">
      <c r="A17" s="183">
        <v>6</v>
      </c>
      <c r="B17" s="184">
        <v>6</v>
      </c>
      <c r="C17" s="187" t="str">
        <f>'[2]Женщины'!$B$15</f>
        <v>Хегай Юлия Григорьевна</v>
      </c>
      <c r="D17" s="189" t="s">
        <v>83</v>
      </c>
      <c r="E17" s="183" t="s">
        <v>80</v>
      </c>
      <c r="F17" s="187" t="s">
        <v>84</v>
      </c>
      <c r="G17" s="194"/>
      <c r="H17" s="187" t="s">
        <v>85</v>
      </c>
    </row>
    <row r="18" spans="1:8" ht="15" customHeight="1">
      <c r="A18" s="183"/>
      <c r="B18" s="184"/>
      <c r="C18" s="188"/>
      <c r="D18" s="202"/>
      <c r="E18" s="183"/>
      <c r="F18" s="188"/>
      <c r="G18" s="194"/>
      <c r="H18" s="188"/>
    </row>
    <row r="19" spans="1:8" ht="12.75" customHeight="1">
      <c r="A19" s="183">
        <v>7</v>
      </c>
      <c r="B19" s="184">
        <v>7</v>
      </c>
      <c r="C19" s="187" t="s">
        <v>88</v>
      </c>
      <c r="D19" s="191" t="s">
        <v>89</v>
      </c>
      <c r="E19" s="183" t="s">
        <v>80</v>
      </c>
      <c r="F19" s="200" t="s">
        <v>90</v>
      </c>
      <c r="G19" s="193"/>
      <c r="H19" s="195" t="str">
        <f>'[2]Женщины'!$H$11</f>
        <v>Сабуров А.Л., 
Шмаков О.В.</v>
      </c>
    </row>
    <row r="20" spans="1:8" ht="15" customHeight="1">
      <c r="A20" s="183"/>
      <c r="B20" s="184"/>
      <c r="C20" s="188" t="s">
        <v>88</v>
      </c>
      <c r="D20" s="192"/>
      <c r="E20" s="183"/>
      <c r="F20" s="201"/>
      <c r="G20" s="193"/>
      <c r="H20" s="196"/>
    </row>
    <row r="21" spans="1:8" ht="12.75" customHeight="1">
      <c r="A21" s="183">
        <v>8</v>
      </c>
      <c r="B21" s="184">
        <v>8</v>
      </c>
      <c r="C21" s="187" t="s">
        <v>96</v>
      </c>
      <c r="D21" s="189" t="s">
        <v>97</v>
      </c>
      <c r="E21" s="183" t="s">
        <v>93</v>
      </c>
      <c r="F21" s="185" t="s">
        <v>98</v>
      </c>
      <c r="G21" s="193"/>
      <c r="H21" s="187" t="s">
        <v>99</v>
      </c>
    </row>
    <row r="22" spans="1:8" ht="15" customHeight="1">
      <c r="A22" s="183"/>
      <c r="B22" s="184"/>
      <c r="C22" s="188"/>
      <c r="D22" s="190"/>
      <c r="E22" s="183"/>
      <c r="F22" s="186"/>
      <c r="G22" s="193"/>
      <c r="H22" s="188"/>
    </row>
    <row r="23" spans="1:8" ht="12.75" customHeight="1">
      <c r="A23" s="183">
        <v>9</v>
      </c>
      <c r="B23" s="184">
        <v>9</v>
      </c>
      <c r="C23" s="187" t="s">
        <v>73</v>
      </c>
      <c r="D23" s="191" t="s">
        <v>74</v>
      </c>
      <c r="E23" s="183" t="s">
        <v>75</v>
      </c>
      <c r="F23" s="200" t="s">
        <v>76</v>
      </c>
      <c r="G23" s="194"/>
      <c r="H23" s="195" t="s">
        <v>77</v>
      </c>
    </row>
    <row r="24" spans="1:8" ht="15" customHeight="1">
      <c r="A24" s="183"/>
      <c r="B24" s="184"/>
      <c r="C24" s="188"/>
      <c r="D24" s="192"/>
      <c r="E24" s="183"/>
      <c r="F24" s="201"/>
      <c r="G24" s="194"/>
      <c r="H24" s="196"/>
    </row>
    <row r="25" spans="1:8" ht="12.75" customHeight="1">
      <c r="A25" s="183">
        <v>10</v>
      </c>
      <c r="B25" s="184">
        <v>10</v>
      </c>
      <c r="C25" s="187" t="s">
        <v>91</v>
      </c>
      <c r="D25" s="189" t="s">
        <v>92</v>
      </c>
      <c r="E25" s="183" t="s">
        <v>93</v>
      </c>
      <c r="F25" s="185" t="s">
        <v>94</v>
      </c>
      <c r="G25" s="194"/>
      <c r="H25" s="187" t="s">
        <v>95</v>
      </c>
    </row>
    <row r="26" spans="1:8" ht="15" customHeight="1">
      <c r="A26" s="183"/>
      <c r="B26" s="184"/>
      <c r="C26" s="188"/>
      <c r="D26" s="190"/>
      <c r="E26" s="183"/>
      <c r="F26" s="186"/>
      <c r="G26" s="194"/>
      <c r="H26" s="188"/>
    </row>
    <row r="27" spans="1:8" ht="12.75" customHeight="1">
      <c r="A27" s="183">
        <v>11</v>
      </c>
      <c r="B27" s="184">
        <v>11</v>
      </c>
      <c r="C27" s="203" t="s">
        <v>114</v>
      </c>
      <c r="D27" s="205" t="s">
        <v>115</v>
      </c>
      <c r="E27" s="207" t="s">
        <v>116</v>
      </c>
      <c r="F27" s="195" t="s">
        <v>117</v>
      </c>
      <c r="G27" s="208"/>
      <c r="H27" s="195" t="s">
        <v>118</v>
      </c>
    </row>
    <row r="28" spans="1:8" ht="15" customHeight="1">
      <c r="A28" s="183"/>
      <c r="B28" s="184"/>
      <c r="C28" s="204"/>
      <c r="D28" s="206"/>
      <c r="E28" s="207"/>
      <c r="F28" s="196"/>
      <c r="G28" s="208"/>
      <c r="H28" s="196"/>
    </row>
    <row r="29" spans="1:8" ht="12.75" customHeight="1">
      <c r="A29" s="183">
        <v>12</v>
      </c>
      <c r="B29" s="184">
        <v>12</v>
      </c>
      <c r="C29" s="182" t="s">
        <v>123</v>
      </c>
      <c r="D29" s="182" t="s">
        <v>124</v>
      </c>
      <c r="E29" s="182" t="s">
        <v>80</v>
      </c>
      <c r="F29" s="182" t="s">
        <v>125</v>
      </c>
      <c r="G29" s="182"/>
      <c r="H29" s="182" t="s">
        <v>126</v>
      </c>
    </row>
    <row r="30" spans="1:8" ht="15" customHeight="1">
      <c r="A30" s="183"/>
      <c r="B30" s="184"/>
      <c r="C30" s="182"/>
      <c r="D30" s="182"/>
      <c r="E30" s="182"/>
      <c r="F30" s="182"/>
      <c r="G30" s="182"/>
      <c r="H30" s="182"/>
    </row>
    <row r="31" spans="1:8" ht="15.75" customHeight="1">
      <c r="A31" s="183">
        <v>13</v>
      </c>
      <c r="B31" s="184">
        <v>13</v>
      </c>
      <c r="C31" s="187" t="s">
        <v>78</v>
      </c>
      <c r="D31" s="189" t="s">
        <v>79</v>
      </c>
      <c r="E31" s="197" t="s">
        <v>80</v>
      </c>
      <c r="F31" s="187" t="s">
        <v>81</v>
      </c>
      <c r="G31" s="209"/>
      <c r="H31" s="187" t="s">
        <v>82</v>
      </c>
    </row>
    <row r="32" spans="1:8" ht="15" customHeight="1">
      <c r="A32" s="183"/>
      <c r="B32" s="184"/>
      <c r="C32" s="188"/>
      <c r="D32" s="188"/>
      <c r="E32" s="192"/>
      <c r="F32" s="188"/>
      <c r="G32" s="210"/>
      <c r="H32" s="188"/>
    </row>
    <row r="33" spans="1:8" ht="12.75" customHeight="1">
      <c r="A33" s="183">
        <v>14</v>
      </c>
      <c r="B33" s="184"/>
      <c r="C33" s="195"/>
      <c r="D33" s="195"/>
      <c r="E33" s="195"/>
      <c r="F33" s="195"/>
      <c r="G33" s="195"/>
      <c r="H33" s="195"/>
    </row>
    <row r="34" spans="1:8" ht="15" customHeight="1">
      <c r="A34" s="183"/>
      <c r="B34" s="184"/>
      <c r="C34" s="196"/>
      <c r="D34" s="196"/>
      <c r="E34" s="196"/>
      <c r="F34" s="196"/>
      <c r="G34" s="196"/>
      <c r="H34" s="196"/>
    </row>
    <row r="35" spans="1:8" ht="12.75">
      <c r="A35" s="183">
        <v>15</v>
      </c>
      <c r="B35" s="184"/>
      <c r="C35" s="203"/>
      <c r="D35" s="203"/>
      <c r="E35" s="203"/>
      <c r="F35" s="203"/>
      <c r="G35" s="203"/>
      <c r="H35" s="203"/>
    </row>
    <row r="36" spans="1:8" ht="15" customHeight="1">
      <c r="A36" s="183"/>
      <c r="B36" s="184"/>
      <c r="C36" s="204"/>
      <c r="D36" s="204"/>
      <c r="E36" s="204"/>
      <c r="F36" s="204"/>
      <c r="G36" s="204"/>
      <c r="H36" s="204"/>
    </row>
    <row r="37" spans="1:8" ht="12.75" customHeight="1">
      <c r="A37" s="183">
        <v>16</v>
      </c>
      <c r="B37" s="184"/>
      <c r="C37" s="195"/>
      <c r="D37" s="195"/>
      <c r="E37" s="195"/>
      <c r="F37" s="195"/>
      <c r="G37" s="195"/>
      <c r="H37" s="195"/>
    </row>
    <row r="38" spans="1:8" ht="15" customHeight="1">
      <c r="A38" s="183"/>
      <c r="B38" s="184"/>
      <c r="C38" s="196"/>
      <c r="D38" s="196"/>
      <c r="E38" s="196"/>
      <c r="F38" s="196"/>
      <c r="G38" s="196"/>
      <c r="H38" s="196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0" t="s">
        <v>23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61" t="s">
        <v>24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34" t="str">
        <f>HYPERLINK('[1]реквизиты'!$A$2)</f>
        <v>Кубок России по самбо  среди женщин 2016 г.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6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37" t="str">
        <f>HYPERLINK('[1]реквизиты'!$A$3)</f>
        <v>30 сентября - 4 октября 2016г.                г.Кстово (Россия)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38" t="str">
        <f>HYPERLINK('пр.взв.'!D4)</f>
        <v>в.к. 48  кг.</v>
      </c>
      <c r="K5" s="239"/>
      <c r="L5" s="240"/>
      <c r="M5" s="241" t="s">
        <v>128</v>
      </c>
      <c r="N5" s="242"/>
      <c r="O5" s="243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44" t="s">
        <v>0</v>
      </c>
      <c r="B6" s="244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45">
        <v>1</v>
      </c>
      <c r="B7" s="222" t="str">
        <f>VLOOKUP(A7,'пр.взв.'!B7:C38,2,FALSE)</f>
        <v>Лебедева Мария Сергеевна</v>
      </c>
      <c r="C7" s="222" t="str">
        <f>VLOOKUP(A7,'пр.взв.'!B7:F38,3,FALSE)</f>
        <v>01.02.94,мс</v>
      </c>
      <c r="D7" s="222" t="str">
        <f>VLOOKUP(A7,'пр.взв.'!B$1:G$36,4,FALSE)</f>
        <v>Моск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22" t="str">
        <f>VLOOKUP(U7,'пр.взв.'!B7:E38,2,FALSE)</f>
        <v>Михалёва Елена Павловна</v>
      </c>
      <c r="S7" s="229" t="str">
        <f>VLOOKUP(U7,'пр.взв.'!B7:E38,3,FALSE)</f>
        <v>13.06.95,мс</v>
      </c>
      <c r="T7" s="229" t="str">
        <f>VLOOKUP(U7,'пр.взв.'!B$7:E$38,4,FALSE)</f>
        <v>ЦФО</v>
      </c>
      <c r="U7" s="251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46"/>
      <c r="B8" s="223"/>
      <c r="C8" s="223"/>
      <c r="D8" s="223"/>
      <c r="E8" s="132">
        <v>9</v>
      </c>
      <c r="F8" s="133"/>
      <c r="G8" s="133"/>
      <c r="H8" s="134">
        <v>10</v>
      </c>
      <c r="I8" s="518" t="str">
        <f>VLOOKUP(H8,'пр.взв.'!B7:E38,2,FALSE)</f>
        <v>Бондарева Елена Борисовна</v>
      </c>
      <c r="J8" s="519"/>
      <c r="K8" s="519"/>
      <c r="L8" s="519"/>
      <c r="M8" s="520"/>
      <c r="N8" s="130"/>
      <c r="O8" s="130"/>
      <c r="P8" s="130"/>
      <c r="Q8" s="132">
        <v>10</v>
      </c>
      <c r="R8" s="223"/>
      <c r="S8" s="230"/>
      <c r="T8" s="230"/>
      <c r="U8" s="252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46">
        <v>9</v>
      </c>
      <c r="B9" s="230" t="str">
        <f>VLOOKUP(A9,'пр.взв.'!B9:C40,2,FALSE)</f>
        <v>Храмова Анастасия Игоревна</v>
      </c>
      <c r="C9" s="230" t="str">
        <f>VLOOKUP(A9,'пр.взв.'!B7:F38,3,FALSE)</f>
        <v>29.03.91,мс</v>
      </c>
      <c r="D9" s="230" t="str">
        <f>VLOOKUP(A9,'пр.взв.'!B$1:G$36,4,FALSE)</f>
        <v>ДВФО</v>
      </c>
      <c r="E9" s="135" t="s">
        <v>130</v>
      </c>
      <c r="F9" s="136"/>
      <c r="G9" s="133"/>
      <c r="H9" s="128"/>
      <c r="I9" s="521"/>
      <c r="J9" s="522"/>
      <c r="K9" s="522"/>
      <c r="L9" s="522"/>
      <c r="M9" s="523"/>
      <c r="N9" s="130"/>
      <c r="O9" s="130"/>
      <c r="P9" s="137"/>
      <c r="Q9" s="135" t="s">
        <v>130</v>
      </c>
      <c r="R9" s="230" t="str">
        <f>VLOOKUP(U9,'пр.взв.'!B9:E40,2,FALSE)</f>
        <v>Бондарева Елена Борисовна</v>
      </c>
      <c r="S9" s="230" t="str">
        <f>VLOOKUP(U9,'пр.взв.'!B9:E40,3,FALSE)</f>
        <v>07.06.85,змс</v>
      </c>
      <c r="T9" s="247" t="str">
        <f>VLOOKUP(U9,'пр.взв.'!B$7:E$38,4,FALSE)</f>
        <v>ПФО</v>
      </c>
      <c r="U9" s="252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49"/>
      <c r="B10" s="233"/>
      <c r="C10" s="233"/>
      <c r="D10" s="233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10</v>
      </c>
      <c r="P10" s="141"/>
      <c r="Q10" s="131"/>
      <c r="R10" s="233"/>
      <c r="S10" s="233"/>
      <c r="T10" s="230"/>
      <c r="U10" s="253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45">
        <v>5</v>
      </c>
      <c r="B11" s="222" t="str">
        <f>VLOOKUP(A11,'пр.взв.'!B11:C42,2,FALSE)</f>
        <v>Грязова Мария Вадимовна</v>
      </c>
      <c r="C11" s="222" t="str">
        <f>VLOOKUP(A11,'пр.взв.'!B7:E38,3,FALSE)</f>
        <v>27.06.95,мс</v>
      </c>
      <c r="D11" s="222" t="str">
        <f>VLOOKUP(A11,'пр.взв.'!B$1:G$36,4,FALSE)</f>
        <v>ЦФО</v>
      </c>
      <c r="E11" s="127"/>
      <c r="F11" s="139"/>
      <c r="G11" s="135" t="s">
        <v>130</v>
      </c>
      <c r="H11" s="142"/>
      <c r="I11" s="128"/>
      <c r="J11" s="131"/>
      <c r="K11" s="131"/>
      <c r="L11" s="131"/>
      <c r="M11" s="130"/>
      <c r="N11" s="137"/>
      <c r="O11" s="135" t="s">
        <v>130</v>
      </c>
      <c r="P11" s="141"/>
      <c r="Q11" s="131"/>
      <c r="R11" s="222" t="str">
        <f>VLOOKUP(U11,'пр.взв.'!B11:E42,2,FALSE)</f>
        <v>Хегай Юлия Григорьевна</v>
      </c>
      <c r="S11" s="222" t="str">
        <f>VLOOKUP(U11,'пр.взв.'!B11:E42,3,FALSE)</f>
        <v>03.03.97,мс</v>
      </c>
      <c r="T11" s="229" t="str">
        <f>VLOOKUP(U11,'пр.взв.'!B$7:E$38,4,FALSE)</f>
        <v>Моск</v>
      </c>
      <c r="U11" s="254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46"/>
      <c r="B12" s="223"/>
      <c r="C12" s="223"/>
      <c r="D12" s="223"/>
      <c r="E12" s="132">
        <v>5</v>
      </c>
      <c r="F12" s="143"/>
      <c r="G12" s="133"/>
      <c r="H12" s="144"/>
      <c r="I12" s="128"/>
      <c r="J12" s="220" t="s">
        <v>20</v>
      </c>
      <c r="K12" s="220"/>
      <c r="L12" s="220"/>
      <c r="M12" s="130"/>
      <c r="N12" s="141"/>
      <c r="O12" s="130"/>
      <c r="P12" s="145"/>
      <c r="Q12" s="132">
        <v>6</v>
      </c>
      <c r="R12" s="223"/>
      <c r="S12" s="223"/>
      <c r="T12" s="230"/>
      <c r="U12" s="252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46">
        <v>13</v>
      </c>
      <c r="B13" s="230" t="str">
        <f>VLOOKUP(A13,'пр.взв.'!B7:C38,2,FALSE)</f>
        <v>Аракелян Шушан Сааковна</v>
      </c>
      <c r="C13" s="230" t="str">
        <f>VLOOKUP(A13,'пр.взв.'!B7:E38,3,FALSE)</f>
        <v>19.02.95,кмс</v>
      </c>
      <c r="D13" s="230" t="str">
        <f>VLOOKUP(A13,'пр.взв.'!B$1:G$36,4,FALSE)</f>
        <v>Моск</v>
      </c>
      <c r="E13" s="135" t="s">
        <v>131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31" t="e">
        <f>VLOOKUP(U13,'пр.взв.'!B13:E44,2,FALSE)</f>
        <v>#N/A</v>
      </c>
      <c r="S13" s="231" t="e">
        <f>VLOOKUP(U13,'пр.взв.'!B13:E44,3,FALSE)</f>
        <v>#N/A</v>
      </c>
      <c r="T13" s="248" t="e">
        <f>VLOOKUP(U13,'пр.взв.'!B$7:E$38,4,FALSE)</f>
        <v>#N/A</v>
      </c>
      <c r="U13" s="255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49"/>
      <c r="B14" s="233"/>
      <c r="C14" s="233"/>
      <c r="D14" s="233"/>
      <c r="E14" s="138"/>
      <c r="F14" s="250"/>
      <c r="G14" s="250"/>
      <c r="H14" s="144"/>
      <c r="I14" s="132">
        <v>9</v>
      </c>
      <c r="J14" s="128"/>
      <c r="K14" s="128"/>
      <c r="L14" s="128"/>
      <c r="M14" s="132">
        <v>10</v>
      </c>
      <c r="N14" s="146"/>
      <c r="O14" s="130"/>
      <c r="P14" s="130"/>
      <c r="Q14" s="131"/>
      <c r="R14" s="232"/>
      <c r="S14" s="232"/>
      <c r="T14" s="231"/>
      <c r="U14" s="256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45">
        <v>3</v>
      </c>
      <c r="B15" s="222" t="str">
        <f>VLOOKUP(A15,'пр.взв.'!B7:C38,2,FALSE)</f>
        <v>Зайцева Анастасия Михайловна</v>
      </c>
      <c r="C15" s="222" t="str">
        <f>VLOOKUP(A15,'пр.взв.'!B7:E38,3,FALSE)</f>
        <v>24.12.93,мс</v>
      </c>
      <c r="D15" s="222" t="str">
        <f>VLOOKUP(A15,'пр.взв.'!B$1:G$36,4,FALSE)</f>
        <v>ЦФО</v>
      </c>
      <c r="E15" s="127"/>
      <c r="F15" s="133"/>
      <c r="G15" s="133"/>
      <c r="H15" s="144"/>
      <c r="I15" s="135" t="s">
        <v>131</v>
      </c>
      <c r="J15" s="128"/>
      <c r="K15" s="128"/>
      <c r="L15" s="128"/>
      <c r="M15" s="135" t="s">
        <v>130</v>
      </c>
      <c r="N15" s="141"/>
      <c r="O15" s="130"/>
      <c r="P15" s="130"/>
      <c r="Q15" s="131"/>
      <c r="R15" s="222" t="str">
        <f>VLOOKUP(U15,'пр.взв.'!B7:C38,2,FALSE)</f>
        <v>Шкет Ольга Владимировна</v>
      </c>
      <c r="S15" s="222" t="str">
        <f>VLOOKUP(U15,'пр.взв.'!B7:E38,3,FALSE)</f>
        <v>11.05.96,мс</v>
      </c>
      <c r="T15" s="229" t="str">
        <f>VLOOKUP(U15,'пр.взв.'!B$7:E$38,4,FALSE)</f>
        <v>УФО</v>
      </c>
      <c r="U15" s="251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46"/>
      <c r="B16" s="223"/>
      <c r="C16" s="223"/>
      <c r="D16" s="223"/>
      <c r="E16" s="132">
        <v>11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12</v>
      </c>
      <c r="R16" s="223"/>
      <c r="S16" s="223"/>
      <c r="T16" s="230"/>
      <c r="U16" s="252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46">
        <v>11</v>
      </c>
      <c r="B17" s="230" t="str">
        <f>VLOOKUP(A17,'пр.взв.'!B17:C47,2,FALSE)</f>
        <v>Ковальчук Анна Сергеевна</v>
      </c>
      <c r="C17" s="230" t="str">
        <f>VLOOKUP(A17,'пр.взв.'!B7:E38,3,FALSE)</f>
        <v>23.12.93,мс</v>
      </c>
      <c r="D17" s="230" t="str">
        <f>VLOOKUP(A17,'пр.взв.'!B$1:G$36,4,FALSE)</f>
        <v>ЮФО</v>
      </c>
      <c r="E17" s="135" t="s">
        <v>130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130</v>
      </c>
      <c r="R17" s="230" t="str">
        <f>VLOOKUP(U17,'пр.взв.'!B17:E47,2,FALSE)</f>
        <v>Агазаде Оксана Аббас кызы</v>
      </c>
      <c r="S17" s="230" t="str">
        <f>VLOOKUP(U17,'пр.взв.'!B7:E47,3,FALSE)</f>
        <v>04.06.95,мс</v>
      </c>
      <c r="T17" s="247" t="str">
        <f>VLOOKUP(U17,'пр.взв.'!B$7:E$38,4,FALSE)</f>
        <v>Моск</v>
      </c>
      <c r="U17" s="252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49"/>
      <c r="B18" s="233"/>
      <c r="C18" s="233"/>
      <c r="D18" s="233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12</v>
      </c>
      <c r="P18" s="141"/>
      <c r="Q18" s="131"/>
      <c r="R18" s="233"/>
      <c r="S18" s="233"/>
      <c r="T18" s="230"/>
      <c r="U18" s="253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45">
        <v>7</v>
      </c>
      <c r="B19" s="222" t="str">
        <f>VLOOKUP(A19,'пр.взв.'!B19:C49,2,FALSE)</f>
        <v>Цатурян Шогик Арутюновна</v>
      </c>
      <c r="C19" s="222" t="str">
        <f>VLOOKUP(A19,'пр.взв.'!B7:E38,3,FALSE)</f>
        <v>27.08.84,мс</v>
      </c>
      <c r="D19" s="222" t="str">
        <f>VLOOKUP(A19,'пр.взв.'!B$1:G$36,4,FALSE)</f>
        <v>Моск</v>
      </c>
      <c r="E19" s="127"/>
      <c r="F19" s="149"/>
      <c r="G19" s="135" t="s">
        <v>131</v>
      </c>
      <c r="H19" s="134"/>
      <c r="I19" s="131"/>
      <c r="J19" s="131"/>
      <c r="K19" s="131"/>
      <c r="L19" s="131"/>
      <c r="M19" s="131"/>
      <c r="N19" s="130"/>
      <c r="O19" s="135" t="s">
        <v>131</v>
      </c>
      <c r="P19" s="141"/>
      <c r="Q19" s="131"/>
      <c r="R19" s="222" t="str">
        <f>VLOOKUP(U19,'пр.взв.'!B19:E49,2,FALSE)</f>
        <v>Чернышова Дарья Александровна</v>
      </c>
      <c r="S19" s="222" t="str">
        <f>VLOOKUP(U19,'пр.взв.'!B19:E49,3,FALSE)</f>
        <v>22.06.96,кмс</v>
      </c>
      <c r="T19" s="229" t="str">
        <f>VLOOKUP(U19,'пр.взв.'!B$7:E$38,4,FALSE)</f>
        <v>ПФО</v>
      </c>
      <c r="U19" s="257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46"/>
      <c r="B20" s="223"/>
      <c r="C20" s="223"/>
      <c r="D20" s="223"/>
      <c r="E20" s="132">
        <v>7</v>
      </c>
      <c r="F20" s="150"/>
      <c r="G20" s="138"/>
      <c r="H20" s="134">
        <v>9</v>
      </c>
      <c r="I20" s="524" t="str">
        <f>VLOOKUP(H20,'пр.взв.'!B7:H38,2,FALSE)</f>
        <v>Храмова Анастасия Игоревна</v>
      </c>
      <c r="J20" s="525"/>
      <c r="K20" s="525"/>
      <c r="L20" s="525"/>
      <c r="M20" s="526"/>
      <c r="N20" s="130"/>
      <c r="O20" s="130"/>
      <c r="P20" s="151"/>
      <c r="Q20" s="132">
        <v>8</v>
      </c>
      <c r="R20" s="223"/>
      <c r="S20" s="223"/>
      <c r="T20" s="230"/>
      <c r="U20" s="254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46">
        <v>15</v>
      </c>
      <c r="B21" s="231" t="e">
        <f>VLOOKUP(A21,'пр.взв.'!B21:C51,2,FALSE)</f>
        <v>#N/A</v>
      </c>
      <c r="C21" s="231" t="e">
        <f>VLOOKUP(A21,'пр.взв.'!B7:E38,3,FALSE)</f>
        <v>#N/A</v>
      </c>
      <c r="D21" s="231" t="e">
        <f>VLOOKUP(A21,'пр.взв.'!B$1:G$36,4,FALSE)</f>
        <v>#N/A</v>
      </c>
      <c r="E21" s="135"/>
      <c r="F21" s="138"/>
      <c r="G21" s="138"/>
      <c r="H21" s="152"/>
      <c r="I21" s="527"/>
      <c r="J21" s="528"/>
      <c r="K21" s="528"/>
      <c r="L21" s="528"/>
      <c r="M21" s="529"/>
      <c r="N21" s="130"/>
      <c r="O21" s="130"/>
      <c r="P21" s="130"/>
      <c r="Q21" s="135"/>
      <c r="R21" s="231" t="e">
        <f>VLOOKUP(U21,'пр.взв.'!B21:E51,2,FALSE)</f>
        <v>#N/A</v>
      </c>
      <c r="S21" s="231" t="e">
        <f>VLOOKUP(U21,'пр.взв.'!B1:E51,3,FALSE)</f>
        <v>#N/A</v>
      </c>
      <c r="T21" s="227" t="e">
        <f>VLOOKUP(U21,'пр.взв.'!B$7:E$38,4,FALSE)</f>
        <v>#N/A</v>
      </c>
      <c r="U21" s="258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49"/>
      <c r="B22" s="232"/>
      <c r="C22" s="232"/>
      <c r="D22" s="232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32"/>
      <c r="S22" s="232"/>
      <c r="T22" s="228"/>
      <c r="U22" s="259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21" t="s">
        <v>27</v>
      </c>
      <c r="I23" s="221"/>
      <c r="J23" s="221"/>
      <c r="K23" s="221"/>
      <c r="L23" s="221"/>
      <c r="M23" s="221"/>
      <c r="N23" s="221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71</v>
      </c>
      <c r="Z24" s="119" t="s">
        <v>72</v>
      </c>
      <c r="AA24" s="180" t="s">
        <v>72</v>
      </c>
      <c r="AB24" s="114"/>
    </row>
    <row r="25" spans="1:28" ht="12.75" customHeight="1">
      <c r="A25" s="160">
        <f>Y29</f>
        <v>1</v>
      </c>
      <c r="B25" s="457" t="str">
        <f>VLOOKUP(A25,'пр.взв.'!B7:E38,2,FALSE)</f>
        <v>Лебедева Мария Сергеевна</v>
      </c>
      <c r="C25" s="458"/>
      <c r="D25" s="458"/>
      <c r="E25" s="458"/>
      <c r="F25" s="458"/>
      <c r="G25" s="458"/>
      <c r="H25" s="458"/>
      <c r="I25" s="459">
        <f>Y30</f>
        <v>2</v>
      </c>
      <c r="J25" s="460" t="str">
        <f>VLOOKUP(I25,'пр.взв.'!B5:D38,2,FALSE)</f>
        <v>Михалёва Елена Павловна</v>
      </c>
      <c r="K25" s="461"/>
      <c r="L25" s="462"/>
      <c r="M25" s="463"/>
      <c r="N25" s="463"/>
      <c r="O25" s="463"/>
      <c r="P25" s="463"/>
      <c r="Q25" s="463"/>
      <c r="R25" s="463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5</v>
      </c>
      <c r="AA25" s="119">
        <f>IF(D29=""," ",IF(D29=E32,C35,D29))</f>
        <v>12</v>
      </c>
      <c r="AB25" s="114"/>
    </row>
    <row r="26" spans="1:28" ht="12.75" customHeight="1">
      <c r="A26" s="159"/>
      <c r="B26" s="464"/>
      <c r="C26" s="465">
        <v>1</v>
      </c>
      <c r="D26" s="466"/>
      <c r="E26" s="467"/>
      <c r="F26" s="467"/>
      <c r="G26" s="467"/>
      <c r="H26" s="467"/>
      <c r="I26" s="468"/>
      <c r="J26" s="469"/>
      <c r="K26" s="470"/>
      <c r="L26" s="471"/>
      <c r="M26" s="130">
        <v>6</v>
      </c>
      <c r="N26" s="466"/>
      <c r="O26" s="466"/>
      <c r="P26" s="466"/>
      <c r="Q26" s="466"/>
      <c r="R26" s="472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2</v>
      </c>
      <c r="AA26" s="119">
        <f>IF(N29=""," ",IF(N29=Q32,M35,N29))</f>
        <v>4</v>
      </c>
      <c r="AB26" s="114"/>
    </row>
    <row r="27" spans="1:28" ht="12.75" customHeight="1">
      <c r="A27" s="162">
        <f>Y25</f>
        <v>5</v>
      </c>
      <c r="B27" s="473" t="str">
        <f>VLOOKUP(A27,'пр.взв.'!B7:D38,2,FALSE)</f>
        <v>Грязова Мария Вадимовна</v>
      </c>
      <c r="C27" s="474" t="s">
        <v>130</v>
      </c>
      <c r="D27" s="466"/>
      <c r="E27" s="475"/>
      <c r="F27" s="475"/>
      <c r="G27" s="475"/>
      <c r="H27" s="475"/>
      <c r="I27" s="476">
        <f>Y26</f>
        <v>6</v>
      </c>
      <c r="J27" s="477" t="str">
        <f>VLOOKUP(I27,'пр.взв.'!B7:D38,2,FALSE)</f>
        <v>Хегай Юлия Григорьевна</v>
      </c>
      <c r="K27" s="478"/>
      <c r="L27" s="479"/>
      <c r="M27" s="474" t="s">
        <v>132</v>
      </c>
      <c r="N27" s="480"/>
      <c r="O27" s="480"/>
      <c r="P27" s="480"/>
      <c r="Q27" s="480"/>
      <c r="R27" s="466"/>
      <c r="S27" s="161"/>
      <c r="T27" s="161"/>
      <c r="U27" s="123"/>
      <c r="V27" s="123"/>
      <c r="W27" s="112"/>
      <c r="X27" s="114"/>
      <c r="Y27" s="120">
        <f>IF(G18=""," ",IF(G18=E16,E20,E16))</f>
        <v>11</v>
      </c>
      <c r="Z27" s="119">
        <f>IF(A31=""," ",IF(A31=C32,A33,A31))</f>
        <v>15</v>
      </c>
      <c r="AA27" s="119">
        <f>IF(C32=""," ",IF(C32=D29,C26,C32))</f>
        <v>11</v>
      </c>
      <c r="AB27" s="114"/>
    </row>
    <row r="28" spans="1:28" ht="12.75" customHeight="1" thickBot="1">
      <c r="A28" s="162"/>
      <c r="B28" s="481"/>
      <c r="C28" s="482"/>
      <c r="D28" s="466"/>
      <c r="E28" s="480"/>
      <c r="F28" s="480"/>
      <c r="G28" s="475"/>
      <c r="H28" s="475"/>
      <c r="I28" s="476"/>
      <c r="J28" s="483"/>
      <c r="K28" s="484"/>
      <c r="L28" s="485"/>
      <c r="M28" s="482"/>
      <c r="N28" s="480"/>
      <c r="O28" s="480"/>
      <c r="P28" s="480"/>
      <c r="Q28" s="480"/>
      <c r="R28" s="466"/>
      <c r="S28" s="163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8</v>
      </c>
      <c r="AA28" s="119">
        <f>IF(M32=""," ",IF(M32=N29,M26,M32))</f>
        <v>6</v>
      </c>
      <c r="AB28" s="114"/>
    </row>
    <row r="29" spans="1:28" ht="12.75" customHeight="1">
      <c r="A29" s="162"/>
      <c r="B29" s="486"/>
      <c r="C29" s="482"/>
      <c r="D29" s="130">
        <v>1</v>
      </c>
      <c r="E29" s="480"/>
      <c r="F29" s="480"/>
      <c r="G29" s="475"/>
      <c r="H29" s="475"/>
      <c r="I29" s="476"/>
      <c r="J29" s="487"/>
      <c r="K29" s="486"/>
      <c r="L29" s="488"/>
      <c r="M29" s="482"/>
      <c r="N29" s="489">
        <v>4</v>
      </c>
      <c r="O29" s="490"/>
      <c r="P29" s="490"/>
      <c r="Q29" s="480"/>
      <c r="R29" s="466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491"/>
      <c r="C30" s="482"/>
      <c r="D30" s="474" t="s">
        <v>131</v>
      </c>
      <c r="E30" s="480"/>
      <c r="F30" s="458" t="s">
        <v>47</v>
      </c>
      <c r="G30" s="475"/>
      <c r="H30" s="475"/>
      <c r="I30" s="476"/>
      <c r="J30" s="487"/>
      <c r="K30" s="491"/>
      <c r="L30" s="488"/>
      <c r="M30" s="482"/>
      <c r="N30" s="480"/>
      <c r="O30" s="486" t="s">
        <v>130</v>
      </c>
      <c r="P30" s="492"/>
      <c r="Q30" s="480"/>
      <c r="R30" s="458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2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4">
        <f>Y31</f>
        <v>15</v>
      </c>
      <c r="B31" s="225" t="e">
        <f>VLOOKUP(A31,'пр.взв.'!B7:D38,2,FALSE)</f>
        <v>#N/A</v>
      </c>
      <c r="C31" s="493"/>
      <c r="D31" s="494"/>
      <c r="E31" s="495"/>
      <c r="F31" s="480"/>
      <c r="G31" s="480"/>
      <c r="H31" s="480"/>
      <c r="I31" s="496">
        <f>Y32</f>
        <v>4</v>
      </c>
      <c r="J31" s="460" t="str">
        <f>VLOOKUP(I31,'пр.взв.'!B7:D38,2,FALSE)</f>
        <v>Шкет Ольга Владимировна</v>
      </c>
      <c r="K31" s="461"/>
      <c r="L31" s="462"/>
      <c r="M31" s="493"/>
      <c r="N31" s="480"/>
      <c r="O31" s="480"/>
      <c r="P31" s="497"/>
      <c r="Q31" s="480"/>
      <c r="R31" s="466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3</v>
      </c>
      <c r="AA31" s="119"/>
      <c r="AB31" s="114"/>
    </row>
    <row r="32" spans="1:28" ht="13.5" customHeight="1">
      <c r="A32" s="164"/>
      <c r="B32" s="226"/>
      <c r="C32" s="498">
        <v>11</v>
      </c>
      <c r="D32" s="494"/>
      <c r="E32" s="499">
        <v>1</v>
      </c>
      <c r="F32" s="500" t="s">
        <v>133</v>
      </c>
      <c r="G32" s="501"/>
      <c r="H32" s="502"/>
      <c r="I32" s="503"/>
      <c r="J32" s="469"/>
      <c r="K32" s="470"/>
      <c r="L32" s="471"/>
      <c r="M32" s="498">
        <v>4</v>
      </c>
      <c r="N32" s="504"/>
      <c r="O32" s="504"/>
      <c r="P32" s="497"/>
      <c r="Q32" s="499">
        <v>7</v>
      </c>
      <c r="R32" s="505" t="str">
        <f>VLOOKUP(Q32,'пр.взв.'!B7:D38,2,FALSE)</f>
        <v>Цатурян Шогик Арутюновна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4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64">
        <f>Y27</f>
        <v>11</v>
      </c>
      <c r="B33" s="473" t="str">
        <f>VLOOKUP(A33,'пр.взв.'!B7:E38,2,FALSE)</f>
        <v>Ковальчук Анна Сергеевна</v>
      </c>
      <c r="C33" s="486"/>
      <c r="D33" s="494"/>
      <c r="E33" s="506" t="s">
        <v>130</v>
      </c>
      <c r="F33" s="507"/>
      <c r="G33" s="508"/>
      <c r="H33" s="509"/>
      <c r="I33" s="503">
        <f>Y28</f>
        <v>8</v>
      </c>
      <c r="J33" s="477" t="str">
        <f>VLOOKUP(I33,'пр.взв.'!B7:D38,2,FALSE)</f>
        <v>Чернышова Дарья Александровна</v>
      </c>
      <c r="K33" s="478"/>
      <c r="L33" s="479"/>
      <c r="M33" s="510" t="s">
        <v>130</v>
      </c>
      <c r="N33" s="504"/>
      <c r="O33" s="504"/>
      <c r="P33" s="497"/>
      <c r="Q33" s="486" t="s">
        <v>131</v>
      </c>
      <c r="R33" s="511"/>
      <c r="S33" s="165"/>
      <c r="T33" s="165"/>
      <c r="U33" s="165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166"/>
      <c r="B34" s="481"/>
      <c r="C34" s="466"/>
      <c r="D34" s="494"/>
      <c r="E34" s="480"/>
      <c r="F34" s="480"/>
      <c r="G34" s="480"/>
      <c r="H34" s="480"/>
      <c r="I34" s="503"/>
      <c r="J34" s="483"/>
      <c r="K34" s="484"/>
      <c r="L34" s="485"/>
      <c r="M34" s="480"/>
      <c r="N34" s="480"/>
      <c r="O34" s="480"/>
      <c r="P34" s="497"/>
      <c r="Q34" s="480"/>
      <c r="R34" s="466"/>
      <c r="S34" s="161"/>
      <c r="T34" s="161"/>
      <c r="U34" s="123"/>
      <c r="V34" s="123"/>
      <c r="W34" s="112"/>
      <c r="X34" s="114"/>
      <c r="Y34" s="118">
        <f>IF(O10=M14,O18,O10)</f>
        <v>12</v>
      </c>
      <c r="Z34" s="114"/>
      <c r="AA34" s="114"/>
      <c r="AB34" s="114"/>
    </row>
    <row r="35" spans="1:28" ht="12.75">
      <c r="A35" s="123"/>
      <c r="B35" s="466"/>
      <c r="C35" s="496">
        <v>12</v>
      </c>
      <c r="D35" s="457" t="str">
        <f>VLOOKUP(C35,'пр.взв.'!B7:D38,2,FALSE)</f>
        <v>Агазаде Оксана Аббас кызы</v>
      </c>
      <c r="E35" s="480"/>
      <c r="F35" s="480"/>
      <c r="G35" s="480"/>
      <c r="H35" s="480"/>
      <c r="I35" s="495"/>
      <c r="J35" s="475"/>
      <c r="K35" s="480"/>
      <c r="L35" s="480"/>
      <c r="M35" s="496">
        <v>7</v>
      </c>
      <c r="N35" s="460" t="str">
        <f>VLOOKUP(M35,'пр.взв.'!B7:D38,2,FALSE)</f>
        <v>Цатурян Шогик Арутюновна</v>
      </c>
      <c r="O35" s="512"/>
      <c r="P35" s="513"/>
      <c r="Q35" s="480"/>
      <c r="R35" s="466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466"/>
      <c r="C36" s="514"/>
      <c r="D36" s="481"/>
      <c r="E36" s="480"/>
      <c r="F36" s="480"/>
      <c r="G36" s="480"/>
      <c r="H36" s="480"/>
      <c r="I36" s="480"/>
      <c r="J36" s="475"/>
      <c r="K36" s="480"/>
      <c r="L36" s="480"/>
      <c r="M36" s="480"/>
      <c r="N36" s="515"/>
      <c r="O36" s="516"/>
      <c r="P36" s="517"/>
      <c r="Q36" s="480"/>
      <c r="R36" s="466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168"/>
      <c r="C37" s="168"/>
      <c r="D37" s="169"/>
      <c r="E37" s="170"/>
      <c r="F37" s="170"/>
      <c r="G37" s="170"/>
      <c r="H37" s="171"/>
      <c r="I37" s="171"/>
      <c r="J37" s="171"/>
      <c r="K37" s="170"/>
      <c r="L37" s="170"/>
      <c r="M37" s="170"/>
      <c r="N37" s="170"/>
      <c r="O37" s="170"/>
      <c r="P37" s="170"/>
      <c r="Q37" s="170"/>
      <c r="R37" s="168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224" t="str">
        <f>HYPERLINK('[1]реквизиты'!$A$6)</f>
        <v>Гл. судья, судья МК</v>
      </c>
      <c r="B38" s="224"/>
      <c r="C38" s="224"/>
      <c r="D38" s="112"/>
      <c r="E38" s="172"/>
      <c r="F38" s="173"/>
      <c r="G38" s="112"/>
      <c r="H38" s="112"/>
      <c r="I38" s="112"/>
      <c r="J38" s="174" t="str">
        <f>Итоговый!G40</f>
        <v>Х.Ю.Хапай</v>
      </c>
      <c r="K38" s="124"/>
      <c r="L38" s="112"/>
      <c r="M38" s="112"/>
      <c r="N38" s="155"/>
      <c r="O38" s="175" t="str">
        <f>Итоговый!G41</f>
        <v>/Адыгея/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6" t="str">
        <f>HYPERLINK('[1]реквизиты'!$A$8)</f>
        <v>Гл. секретарь, судья МК</v>
      </c>
      <c r="B40" s="177"/>
      <c r="C40" s="178"/>
      <c r="D40" s="179"/>
      <c r="E40" s="179"/>
      <c r="F40" s="123"/>
      <c r="G40" s="123"/>
      <c r="H40" s="123"/>
      <c r="I40" s="123"/>
      <c r="J40" s="174" t="str">
        <f>Итоговый!G43</f>
        <v>А.В.Поляков</v>
      </c>
      <c r="K40" s="155"/>
      <c r="L40" s="155"/>
      <c r="M40" s="155"/>
      <c r="N40" s="112"/>
      <c r="O40" s="175" t="str">
        <f>Итоговый!G44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3"/>
      <c r="E41" s="173"/>
      <c r="F41" s="173"/>
      <c r="G41" s="179"/>
      <c r="H41" s="179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1">
      <selection activeCell="A44" sqref="A44:J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40" t="s">
        <v>40</v>
      </c>
      <c r="C1" s="340"/>
      <c r="D1" s="340"/>
      <c r="E1" s="340"/>
      <c r="F1" s="340"/>
      <c r="G1" s="340"/>
      <c r="H1" s="340"/>
      <c r="I1" s="340"/>
      <c r="J1" s="340"/>
      <c r="L1" s="340" t="s">
        <v>40</v>
      </c>
      <c r="M1" s="340"/>
      <c r="N1" s="340"/>
      <c r="O1" s="340"/>
      <c r="P1" s="340"/>
      <c r="Q1" s="340"/>
      <c r="R1" s="340"/>
      <c r="S1" s="340"/>
      <c r="T1" s="340"/>
    </row>
    <row r="2" spans="2:20" ht="15.75" customHeight="1">
      <c r="B2" s="341" t="str">
        <f>'пр.взв.'!D4</f>
        <v>в.к. 48  кг.</v>
      </c>
      <c r="C2" s="342"/>
      <c r="D2" s="342"/>
      <c r="E2" s="342"/>
      <c r="F2" s="342"/>
      <c r="G2" s="342"/>
      <c r="H2" s="342"/>
      <c r="I2" s="342"/>
      <c r="J2" s="342"/>
      <c r="L2" s="341" t="str">
        <f>B2</f>
        <v>в.к. 48  кг.</v>
      </c>
      <c r="M2" s="342"/>
      <c r="N2" s="342"/>
      <c r="O2" s="342"/>
      <c r="P2" s="342"/>
      <c r="Q2" s="342"/>
      <c r="R2" s="342"/>
      <c r="S2" s="342"/>
      <c r="T2" s="342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05" t="s">
        <v>42</v>
      </c>
      <c r="B5" s="338" t="s">
        <v>4</v>
      </c>
      <c r="C5" s="298" t="s">
        <v>5</v>
      </c>
      <c r="D5" s="289" t="s">
        <v>13</v>
      </c>
      <c r="E5" s="325" t="s">
        <v>14</v>
      </c>
      <c r="F5" s="326"/>
      <c r="G5" s="298" t="s">
        <v>15</v>
      </c>
      <c r="H5" s="301" t="s">
        <v>43</v>
      </c>
      <c r="I5" s="303" t="s">
        <v>16</v>
      </c>
      <c r="J5" s="291" t="s">
        <v>17</v>
      </c>
      <c r="K5" s="305" t="s">
        <v>42</v>
      </c>
      <c r="L5" s="338" t="s">
        <v>4</v>
      </c>
      <c r="M5" s="298" t="s">
        <v>5</v>
      </c>
      <c r="N5" s="289" t="s">
        <v>13</v>
      </c>
      <c r="O5" s="325" t="s">
        <v>14</v>
      </c>
      <c r="P5" s="326"/>
      <c r="Q5" s="298" t="s">
        <v>15</v>
      </c>
      <c r="R5" s="301" t="s">
        <v>43</v>
      </c>
      <c r="S5" s="303" t="s">
        <v>16</v>
      </c>
      <c r="T5" s="291" t="s">
        <v>17</v>
      </c>
    </row>
    <row r="6" spans="1:20" ht="13.5" customHeight="1" thickBot="1">
      <c r="A6" s="306"/>
      <c r="B6" s="339" t="s">
        <v>36</v>
      </c>
      <c r="C6" s="299"/>
      <c r="D6" s="300"/>
      <c r="E6" s="327"/>
      <c r="F6" s="328"/>
      <c r="G6" s="299"/>
      <c r="H6" s="302"/>
      <c r="I6" s="304"/>
      <c r="J6" s="292" t="s">
        <v>37</v>
      </c>
      <c r="K6" s="306"/>
      <c r="L6" s="339" t="s">
        <v>36</v>
      </c>
      <c r="M6" s="299"/>
      <c r="N6" s="300"/>
      <c r="O6" s="327"/>
      <c r="P6" s="328"/>
      <c r="Q6" s="299"/>
      <c r="R6" s="302"/>
      <c r="S6" s="304"/>
      <c r="T6" s="292" t="s">
        <v>37</v>
      </c>
    </row>
    <row r="7" spans="1:20" ht="12.75" customHeight="1">
      <c r="A7" s="318">
        <v>1</v>
      </c>
      <c r="B7" s="333">
        <v>1</v>
      </c>
      <c r="C7" s="294" t="str">
        <f>VLOOKUP(B7,'пр.взв.'!B7:E70,2,FALSE)</f>
        <v>Лебедева Мария Сергеевна</v>
      </c>
      <c r="D7" s="265" t="str">
        <f>VLOOKUP(B7,'пр.взв.'!B7:F106,3,FALSE)</f>
        <v>01.02.94,мс</v>
      </c>
      <c r="E7" s="265" t="str">
        <f>VLOOKUP(C7,'пр.взв.'!C7:G106,3,FALSE)</f>
        <v>Моск</v>
      </c>
      <c r="F7" s="265" t="str">
        <f>VLOOKUP(B7,'пр.взв.'!B7:G106,5,FALSE)</f>
        <v>Москва,ГБУ СШОР №45 "Пролетарский самбист"</v>
      </c>
      <c r="G7" s="273"/>
      <c r="H7" s="274"/>
      <c r="I7" s="210"/>
      <c r="J7" s="192"/>
      <c r="K7" s="318">
        <v>5</v>
      </c>
      <c r="L7" s="333">
        <v>2</v>
      </c>
      <c r="M7" s="286" t="str">
        <f>VLOOKUP(L7,'пр.взв.'!B7:E70,2,FALSE)</f>
        <v>Михалёва Елена Павловна</v>
      </c>
      <c r="N7" s="265" t="str">
        <f>VLOOKUP(L7,'пр.взв.'!B7:F106,3,FALSE)</f>
        <v>13.06.95,мс</v>
      </c>
      <c r="O7" s="265" t="str">
        <f>VLOOKUP(M7,'пр.взв.'!C7:G106,3,FALSE)</f>
        <v>ЦФО</v>
      </c>
      <c r="P7" s="265" t="str">
        <f>VLOOKUP(L7,'пр.взв.'!B7:G106,5,FALSE)</f>
        <v>ЦФО,Московская,Мытищи,МО</v>
      </c>
      <c r="Q7" s="273"/>
      <c r="R7" s="274"/>
      <c r="S7" s="210"/>
      <c r="T7" s="192"/>
    </row>
    <row r="8" spans="1:20" ht="12.75" customHeight="1">
      <c r="A8" s="319"/>
      <c r="B8" s="317"/>
      <c r="C8" s="285"/>
      <c r="D8" s="272"/>
      <c r="E8" s="272"/>
      <c r="F8" s="272"/>
      <c r="G8" s="272"/>
      <c r="H8" s="272"/>
      <c r="I8" s="194"/>
      <c r="J8" s="183"/>
      <c r="K8" s="319"/>
      <c r="L8" s="317"/>
      <c r="M8" s="280"/>
      <c r="N8" s="272"/>
      <c r="O8" s="272"/>
      <c r="P8" s="272"/>
      <c r="Q8" s="272"/>
      <c r="R8" s="272"/>
      <c r="S8" s="194"/>
      <c r="T8" s="183"/>
    </row>
    <row r="9" spans="1:20" ht="12.75" customHeight="1">
      <c r="A9" s="319"/>
      <c r="B9" s="317">
        <v>9</v>
      </c>
      <c r="C9" s="270" t="str">
        <f>VLOOKUP(B9,'пр.взв.'!B7:E70,2,FALSE)</f>
        <v>Храмова Анастасия Игоревна</v>
      </c>
      <c r="D9" s="263" t="str">
        <f>VLOOKUP(B9,'пр.взв.'!B7:F108,3,FALSE)</f>
        <v>29.03.91,мс</v>
      </c>
      <c r="E9" s="263" t="str">
        <f>VLOOKUP(C9,'пр.взв.'!C7:G108,3,FALSE)</f>
        <v>ДВФО</v>
      </c>
      <c r="F9" s="263" t="str">
        <f>VLOOKUP(B9,'пр.взв.'!B9:G108,5,FALSE)</f>
        <v>ДВФО,Приморский кр.,  Владивосток</v>
      </c>
      <c r="G9" s="266"/>
      <c r="H9" s="266"/>
      <c r="I9" s="197"/>
      <c r="J9" s="197"/>
      <c r="K9" s="319"/>
      <c r="L9" s="317">
        <v>10</v>
      </c>
      <c r="M9" s="281" t="str">
        <f>VLOOKUP(L9,'пр.взв.'!B7:E70,2,FALSE)</f>
        <v>Бондарева Елена Борисовна</v>
      </c>
      <c r="N9" s="263" t="str">
        <f>VLOOKUP(L9,'пр.взв.'!B7:F108,3,FALSE)</f>
        <v>07.06.85,змс</v>
      </c>
      <c r="O9" s="263" t="str">
        <f>VLOOKUP(M9,'пр.взв.'!C7:G108,3,FALSE)</f>
        <v>ПФО</v>
      </c>
      <c r="P9" s="263" t="str">
        <f>VLOOKUP(L9,'пр.взв.'!B9:G108,5,FALSE)</f>
        <v>ПФО,Нижегородская, Дзержинск,"Динамо"</v>
      </c>
      <c r="Q9" s="266"/>
      <c r="R9" s="266"/>
      <c r="S9" s="197"/>
      <c r="T9" s="197"/>
    </row>
    <row r="10" spans="1:20" ht="13.5" customHeight="1" thickBot="1">
      <c r="A10" s="320"/>
      <c r="B10" s="315"/>
      <c r="C10" s="271"/>
      <c r="D10" s="264"/>
      <c r="E10" s="264"/>
      <c r="F10" s="264"/>
      <c r="G10" s="267"/>
      <c r="H10" s="267"/>
      <c r="I10" s="262"/>
      <c r="J10" s="262"/>
      <c r="K10" s="320"/>
      <c r="L10" s="315"/>
      <c r="M10" s="282"/>
      <c r="N10" s="264"/>
      <c r="O10" s="264"/>
      <c r="P10" s="264"/>
      <c r="Q10" s="267"/>
      <c r="R10" s="267"/>
      <c r="S10" s="262"/>
      <c r="T10" s="262"/>
    </row>
    <row r="11" spans="1:20" ht="12.75" customHeight="1">
      <c r="A11" s="318">
        <v>2</v>
      </c>
      <c r="B11" s="336">
        <v>5</v>
      </c>
      <c r="C11" s="284" t="str">
        <f>VLOOKUP(B11,'пр.взв.'!B7:E70,2,FALSE)</f>
        <v>Грязова Мария Вадимовна</v>
      </c>
      <c r="D11" s="308" t="str">
        <f>VLOOKUP(B11,'пр.взв.'!B7:F110,3,FALSE)</f>
        <v>27.06.95,мс</v>
      </c>
      <c r="E11" s="308" t="str">
        <f>VLOOKUP(C11,'пр.взв.'!C7:G110,3,FALSE)</f>
        <v>ЦФО</v>
      </c>
      <c r="F11" s="265" t="str">
        <f>VLOOKUP(B11,'пр.взв.'!B11:G110,5,FALSE)</f>
        <v>ЦФО, Московская, Рошаль, МО</v>
      </c>
      <c r="G11" s="295"/>
      <c r="H11" s="287"/>
      <c r="I11" s="288"/>
      <c r="J11" s="308"/>
      <c r="K11" s="318">
        <v>6</v>
      </c>
      <c r="L11" s="333">
        <v>6</v>
      </c>
      <c r="M11" s="279" t="str">
        <f>VLOOKUP(L11,'пр.взв.'!B7:E70,2,FALSE)</f>
        <v>Хегай Юлия Григорьевна</v>
      </c>
      <c r="N11" s="308" t="str">
        <f>VLOOKUP(L11,'пр.взв.'!B7:F110,3,FALSE)</f>
        <v>03.03.97,мс</v>
      </c>
      <c r="O11" s="308" t="str">
        <f>VLOOKUP(M11,'пр.взв.'!C7:G110,3,FALSE)</f>
        <v>Моск</v>
      </c>
      <c r="P11" s="265" t="str">
        <f>VLOOKUP(L11,'пр.взв.'!B11:G110,5,FALSE)</f>
        <v>Москва,ГБОУ ЦСиО "Самбо-70" Москомспорта/Ходори</v>
      </c>
      <c r="Q11" s="295"/>
      <c r="R11" s="287"/>
      <c r="S11" s="288"/>
      <c r="T11" s="308"/>
    </row>
    <row r="12" spans="1:20" ht="12.75" customHeight="1">
      <c r="A12" s="319"/>
      <c r="B12" s="317"/>
      <c r="C12" s="285"/>
      <c r="D12" s="272"/>
      <c r="E12" s="272"/>
      <c r="F12" s="272"/>
      <c r="G12" s="272"/>
      <c r="H12" s="272"/>
      <c r="I12" s="194"/>
      <c r="J12" s="183"/>
      <c r="K12" s="319"/>
      <c r="L12" s="317"/>
      <c r="M12" s="280"/>
      <c r="N12" s="272"/>
      <c r="O12" s="272"/>
      <c r="P12" s="272"/>
      <c r="Q12" s="272"/>
      <c r="R12" s="272"/>
      <c r="S12" s="194"/>
      <c r="T12" s="183"/>
    </row>
    <row r="13" spans="1:20" ht="12.75" customHeight="1">
      <c r="A13" s="319"/>
      <c r="B13" s="317">
        <v>13</v>
      </c>
      <c r="C13" s="270" t="str">
        <f>VLOOKUP(B13,'пр.взв.'!B7:E70,2,FALSE)</f>
        <v>Аракелян Шушан Сааковна</v>
      </c>
      <c r="D13" s="263" t="str">
        <f>VLOOKUP(B13,'пр.взв.'!B7:F112,3,FALSE)</f>
        <v>19.02.95,кмс</v>
      </c>
      <c r="E13" s="263" t="str">
        <f>VLOOKUP(C13,'пр.взв.'!C7:G112,3,FALSE)</f>
        <v>Моск</v>
      </c>
      <c r="F13" s="263" t="str">
        <f>VLOOKUP(B13,'пр.взв.'!B13:G112,5,FALSE)</f>
        <v>Москва,ГБОУ ЦСиО "Самбо-70"</v>
      </c>
      <c r="G13" s="266"/>
      <c r="H13" s="266"/>
      <c r="I13" s="197"/>
      <c r="J13" s="197"/>
      <c r="K13" s="319"/>
      <c r="L13" s="317">
        <v>14</v>
      </c>
      <c r="M13" s="334" t="e">
        <f>VLOOKUP(L13,'пр.взв.'!B7:E70,2,FALSE)</f>
        <v>#N/A</v>
      </c>
      <c r="N13" s="329" t="e">
        <f>VLOOKUP(L13,'пр.взв.'!B7:F112,3,FALSE)</f>
        <v>#N/A</v>
      </c>
      <c r="O13" s="329" t="e">
        <f>VLOOKUP(M13,'пр.взв.'!C7:G112,3,FALSE)</f>
        <v>#N/A</v>
      </c>
      <c r="P13" s="329" t="e">
        <f>VLOOKUP(L13,'пр.взв.'!B13:G112,5,FALSE)</f>
        <v>#N/A</v>
      </c>
      <c r="Q13" s="266" t="s">
        <v>129</v>
      </c>
      <c r="R13" s="266"/>
      <c r="S13" s="197"/>
      <c r="T13" s="197"/>
    </row>
    <row r="14" spans="1:20" ht="13.5" customHeight="1" thickBot="1">
      <c r="A14" s="320"/>
      <c r="B14" s="315"/>
      <c r="C14" s="271"/>
      <c r="D14" s="264"/>
      <c r="E14" s="264"/>
      <c r="F14" s="264"/>
      <c r="G14" s="267"/>
      <c r="H14" s="267"/>
      <c r="I14" s="262"/>
      <c r="J14" s="262"/>
      <c r="K14" s="320"/>
      <c r="L14" s="337"/>
      <c r="M14" s="335"/>
      <c r="N14" s="330"/>
      <c r="O14" s="330"/>
      <c r="P14" s="330"/>
      <c r="Q14" s="267"/>
      <c r="R14" s="267"/>
      <c r="S14" s="262"/>
      <c r="T14" s="262"/>
    </row>
    <row r="15" spans="1:20" ht="12.75" customHeight="1">
      <c r="A15" s="318">
        <v>3</v>
      </c>
      <c r="B15" s="336">
        <v>3</v>
      </c>
      <c r="C15" s="294" t="str">
        <f>VLOOKUP(B15,'пр.взв.'!B7:E70,2,FALSE)</f>
        <v>Зайцева Анастасия Михайловна</v>
      </c>
      <c r="D15" s="265" t="str">
        <f>VLOOKUP(B15,'пр.взв.'!B7:F114,3,FALSE)</f>
        <v>24.12.93,мс</v>
      </c>
      <c r="E15" s="265" t="str">
        <f>VLOOKUP(C15,'пр.взв.'!C7:G114,3,FALSE)</f>
        <v>ЦФО</v>
      </c>
      <c r="F15" s="265" t="str">
        <f>VLOOKUP(B15,'пр.взв.'!B1:G114,5,FALSE)</f>
        <v>ЦФО,Тверская,Торжок</v>
      </c>
      <c r="G15" s="273"/>
      <c r="H15" s="274"/>
      <c r="I15" s="210"/>
      <c r="J15" s="192"/>
      <c r="K15" s="318">
        <v>7</v>
      </c>
      <c r="L15" s="336">
        <v>4</v>
      </c>
      <c r="M15" s="286" t="str">
        <f>VLOOKUP(L15,'пр.взв.'!B7:E70,2,FALSE)</f>
        <v>Шкет Ольга Владимировна</v>
      </c>
      <c r="N15" s="265" t="str">
        <f>VLOOKUP(L15,'пр.взв.'!B7:F114,3,FALSE)</f>
        <v>11.05.96,мс</v>
      </c>
      <c r="O15" s="265" t="str">
        <f>VLOOKUP(M15,'пр.взв.'!C7:G114,3,FALSE)</f>
        <v>УФО</v>
      </c>
      <c r="P15" s="265" t="str">
        <f>VLOOKUP(L15,'пр.взв.'!B1:G114,5,FALSE)</f>
        <v>УФО,Курганская,Курган</v>
      </c>
      <c r="Q15" s="273"/>
      <c r="R15" s="274"/>
      <c r="S15" s="210"/>
      <c r="T15" s="192"/>
    </row>
    <row r="16" spans="1:20" ht="12.75" customHeight="1">
      <c r="A16" s="319"/>
      <c r="B16" s="317"/>
      <c r="C16" s="285"/>
      <c r="D16" s="272"/>
      <c r="E16" s="272"/>
      <c r="F16" s="272"/>
      <c r="G16" s="272"/>
      <c r="H16" s="272"/>
      <c r="I16" s="194"/>
      <c r="J16" s="183"/>
      <c r="K16" s="319"/>
      <c r="L16" s="317"/>
      <c r="M16" s="280"/>
      <c r="N16" s="272"/>
      <c r="O16" s="272"/>
      <c r="P16" s="272"/>
      <c r="Q16" s="272"/>
      <c r="R16" s="272"/>
      <c r="S16" s="194"/>
      <c r="T16" s="183"/>
    </row>
    <row r="17" spans="1:20" ht="12.75" customHeight="1">
      <c r="A17" s="319"/>
      <c r="B17" s="317">
        <v>11</v>
      </c>
      <c r="C17" s="270" t="str">
        <f>VLOOKUP(B17,'пр.взв.'!B7:E70,2,FALSE)</f>
        <v>Ковальчук Анна Сергеевна</v>
      </c>
      <c r="D17" s="263" t="str">
        <f>VLOOKUP(B17,'пр.взв.'!B7:F116,3,FALSE)</f>
        <v>23.12.93,мс</v>
      </c>
      <c r="E17" s="263" t="str">
        <f>VLOOKUP(C17,'пр.взв.'!C7:G116,3,FALSE)</f>
        <v>ЮФО</v>
      </c>
      <c r="F17" s="263" t="str">
        <f>VLOOKUP(B17,'пр.взв.'!B17:G116,5,FALSE)</f>
        <v>ЮФО,Волгоградская</v>
      </c>
      <c r="G17" s="266"/>
      <c r="H17" s="266"/>
      <c r="I17" s="197"/>
      <c r="J17" s="197"/>
      <c r="K17" s="319"/>
      <c r="L17" s="317">
        <v>12</v>
      </c>
      <c r="M17" s="281" t="str">
        <f>VLOOKUP(L17,'пр.взв.'!B7:E70,2,FALSE)</f>
        <v>Агазаде Оксана Аббас кызы</v>
      </c>
      <c r="N17" s="263" t="str">
        <f>VLOOKUP(L17,'пр.взв.'!B7:F116,3,FALSE)</f>
        <v>04.06.95,мс</v>
      </c>
      <c r="O17" s="263" t="str">
        <f>VLOOKUP(M17,'пр.взв.'!C7:G116,3,FALSE)</f>
        <v>Моск</v>
      </c>
      <c r="P17" s="263" t="str">
        <f>VLOOKUP(L17,'пр.взв.'!B17:G116,5,FALSE)</f>
        <v>Москва,ГБУ "МГФСО" </v>
      </c>
      <c r="Q17" s="266"/>
      <c r="R17" s="266"/>
      <c r="S17" s="197"/>
      <c r="T17" s="197"/>
    </row>
    <row r="18" spans="1:20" ht="13.5" customHeight="1" thickBot="1">
      <c r="A18" s="320"/>
      <c r="B18" s="315"/>
      <c r="C18" s="271"/>
      <c r="D18" s="264"/>
      <c r="E18" s="264"/>
      <c r="F18" s="264"/>
      <c r="G18" s="267"/>
      <c r="H18" s="267"/>
      <c r="I18" s="262"/>
      <c r="J18" s="262"/>
      <c r="K18" s="320"/>
      <c r="L18" s="315"/>
      <c r="M18" s="282"/>
      <c r="N18" s="264"/>
      <c r="O18" s="264"/>
      <c r="P18" s="264"/>
      <c r="Q18" s="267"/>
      <c r="R18" s="267"/>
      <c r="S18" s="262"/>
      <c r="T18" s="262"/>
    </row>
    <row r="19" spans="1:20" ht="12.75" customHeight="1">
      <c r="A19" s="318">
        <v>4</v>
      </c>
      <c r="B19" s="336">
        <v>7</v>
      </c>
      <c r="C19" s="284" t="str">
        <f>VLOOKUP(B19,'пр.взв.'!B7:E70,2,FALSE)</f>
        <v>Цатурян Шогик Арутюновна</v>
      </c>
      <c r="D19" s="265" t="str">
        <f>VLOOKUP(B19,'пр.взв.'!B7:F118,3,FALSE)</f>
        <v>27.08.84,мс</v>
      </c>
      <c r="E19" s="265" t="str">
        <f>VLOOKUP(C19,'пр.взв.'!C7:G118,3,FALSE)</f>
        <v>Моск</v>
      </c>
      <c r="F19" s="265" t="str">
        <f>VLOOKUP(B19,'пр.взв.'!B19:G118,5,FALSE)</f>
        <v>Москва,ГБУ СШОР №9 "Шаболовка"</v>
      </c>
      <c r="G19" s="272"/>
      <c r="H19" s="332"/>
      <c r="I19" s="194"/>
      <c r="J19" s="263"/>
      <c r="K19" s="318">
        <v>8</v>
      </c>
      <c r="L19" s="333">
        <v>8</v>
      </c>
      <c r="M19" s="279" t="str">
        <f>VLOOKUP(L19,'пр.взв.'!B7:E70,2,FALSE)</f>
        <v>Чернышова Дарья Александровна</v>
      </c>
      <c r="N19" s="265" t="str">
        <f>VLOOKUP(L19,'пр.взв.'!B7:F118,3,FALSE)</f>
        <v>22.06.96,кмс</v>
      </c>
      <c r="O19" s="265" t="str">
        <f>VLOOKUP(M19,'пр.взв.'!C7:G118,3,FALSE)</f>
        <v>ПФО</v>
      </c>
      <c r="P19" s="265" t="str">
        <f>VLOOKUP(L19,'пр.взв.'!B19:G118,5,FALSE)</f>
        <v>ПФО,Пермский,Пермь,МО</v>
      </c>
      <c r="Q19" s="272" t="s">
        <v>129</v>
      </c>
      <c r="R19" s="332"/>
      <c r="S19" s="194"/>
      <c r="T19" s="263"/>
    </row>
    <row r="20" spans="1:20" ht="12.75" customHeight="1">
      <c r="A20" s="319"/>
      <c r="B20" s="317"/>
      <c r="C20" s="285"/>
      <c r="D20" s="272"/>
      <c r="E20" s="272"/>
      <c r="F20" s="272"/>
      <c r="G20" s="272"/>
      <c r="H20" s="272"/>
      <c r="I20" s="194"/>
      <c r="J20" s="183"/>
      <c r="K20" s="319"/>
      <c r="L20" s="317"/>
      <c r="M20" s="280"/>
      <c r="N20" s="272"/>
      <c r="O20" s="272"/>
      <c r="P20" s="272"/>
      <c r="Q20" s="272"/>
      <c r="R20" s="272"/>
      <c r="S20" s="194"/>
      <c r="T20" s="183"/>
    </row>
    <row r="21" spans="1:20" ht="12.75" customHeight="1">
      <c r="A21" s="319"/>
      <c r="B21" s="317">
        <v>15</v>
      </c>
      <c r="C21" s="270" t="e">
        <f>VLOOKUP(B21,'пр.взв.'!B7:E70,2,FALSE)</f>
        <v>#N/A</v>
      </c>
      <c r="D21" s="263" t="e">
        <f>VLOOKUP(B21,'пр.взв.'!B7:F120,3,FALSE)</f>
        <v>#N/A</v>
      </c>
      <c r="E21" s="263" t="e">
        <f>VLOOKUP(C21,'пр.взв.'!C7:G120,3,FALSE)</f>
        <v>#N/A</v>
      </c>
      <c r="F21" s="265" t="e">
        <f>VLOOKUP(B21,'пр.взв.'!B21:G120,5,FALSE)</f>
        <v>#N/A</v>
      </c>
      <c r="G21" s="266"/>
      <c r="H21" s="266"/>
      <c r="I21" s="197"/>
      <c r="J21" s="197"/>
      <c r="K21" s="319"/>
      <c r="L21" s="317">
        <v>16</v>
      </c>
      <c r="M21" s="334" t="e">
        <f>VLOOKUP(L21,'пр.взв.'!B7:E70,2,FALSE)</f>
        <v>#N/A</v>
      </c>
      <c r="N21" s="329" t="e">
        <f>VLOOKUP(L21,'пр.взв.'!B7:F120,3,FALSE)</f>
        <v>#N/A</v>
      </c>
      <c r="O21" s="329" t="e">
        <f>VLOOKUP(M21,'пр.взв.'!C7:G120,3,FALSE)</f>
        <v>#N/A</v>
      </c>
      <c r="P21" s="331" t="e">
        <f>VLOOKUP(L21,'пр.взв.'!B21:G120,5,FALSE)</f>
        <v>#N/A</v>
      </c>
      <c r="Q21" s="266"/>
      <c r="R21" s="266"/>
      <c r="S21" s="197"/>
      <c r="T21" s="197"/>
    </row>
    <row r="22" spans="1:20" ht="12.75" customHeight="1" thickBot="1">
      <c r="A22" s="320"/>
      <c r="B22" s="315"/>
      <c r="C22" s="271"/>
      <c r="D22" s="264"/>
      <c r="E22" s="264"/>
      <c r="F22" s="264"/>
      <c r="G22" s="267"/>
      <c r="H22" s="267"/>
      <c r="I22" s="262"/>
      <c r="J22" s="262"/>
      <c r="K22" s="320"/>
      <c r="L22" s="315"/>
      <c r="M22" s="335"/>
      <c r="N22" s="330"/>
      <c r="O22" s="330"/>
      <c r="P22" s="330"/>
      <c r="Q22" s="267"/>
      <c r="R22" s="267"/>
      <c r="S22" s="262"/>
      <c r="T22" s="262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48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48  кг.</v>
      </c>
      <c r="R24" s="77"/>
      <c r="S24" s="77"/>
      <c r="T24" s="77"/>
    </row>
    <row r="25" spans="1:20" ht="12.75" customHeight="1">
      <c r="A25" s="305" t="s">
        <v>42</v>
      </c>
      <c r="B25" s="296" t="s">
        <v>4</v>
      </c>
      <c r="C25" s="298" t="s">
        <v>5</v>
      </c>
      <c r="D25" s="289" t="s">
        <v>13</v>
      </c>
      <c r="E25" s="325" t="s">
        <v>14</v>
      </c>
      <c r="F25" s="326"/>
      <c r="G25" s="298" t="s">
        <v>15</v>
      </c>
      <c r="H25" s="301" t="s">
        <v>43</v>
      </c>
      <c r="I25" s="303" t="s">
        <v>16</v>
      </c>
      <c r="J25" s="291" t="s">
        <v>17</v>
      </c>
      <c r="K25" s="305" t="s">
        <v>42</v>
      </c>
      <c r="L25" s="296" t="s">
        <v>4</v>
      </c>
      <c r="M25" s="298" t="s">
        <v>5</v>
      </c>
      <c r="N25" s="289" t="s">
        <v>13</v>
      </c>
      <c r="O25" s="321" t="s">
        <v>14</v>
      </c>
      <c r="P25" s="322"/>
      <c r="Q25" s="298" t="s">
        <v>15</v>
      </c>
      <c r="R25" s="301" t="s">
        <v>43</v>
      </c>
      <c r="S25" s="303" t="s">
        <v>16</v>
      </c>
      <c r="T25" s="291" t="s">
        <v>17</v>
      </c>
    </row>
    <row r="26" spans="1:20" ht="13.5" customHeight="1" thickBot="1">
      <c r="A26" s="306"/>
      <c r="B26" s="297" t="s">
        <v>36</v>
      </c>
      <c r="C26" s="299"/>
      <c r="D26" s="300"/>
      <c r="E26" s="327"/>
      <c r="F26" s="328"/>
      <c r="G26" s="299"/>
      <c r="H26" s="302"/>
      <c r="I26" s="304"/>
      <c r="J26" s="292" t="s">
        <v>37</v>
      </c>
      <c r="K26" s="306"/>
      <c r="L26" s="297" t="s">
        <v>36</v>
      </c>
      <c r="M26" s="299"/>
      <c r="N26" s="300"/>
      <c r="O26" s="323"/>
      <c r="P26" s="324"/>
      <c r="Q26" s="299"/>
      <c r="R26" s="302"/>
      <c r="S26" s="304"/>
      <c r="T26" s="292" t="s">
        <v>37</v>
      </c>
    </row>
    <row r="27" spans="1:20" ht="12.75">
      <c r="A27" s="318">
        <v>1</v>
      </c>
      <c r="B27" s="316">
        <f>'пр.хода'!E8</f>
        <v>9</v>
      </c>
      <c r="C27" s="294" t="str">
        <f>VLOOKUP(B27,'пр.взв.'!B1:E82,2,FALSE)</f>
        <v>Храмова Анастасия Игоревна</v>
      </c>
      <c r="D27" s="265" t="str">
        <f>VLOOKUP(B27,'пр.взв.'!B1:F126,3,FALSE)</f>
        <v>29.03.91,мс</v>
      </c>
      <c r="E27" s="265" t="str">
        <f>VLOOKUP(C27,'пр.взв.'!C1:G126,3,FALSE)</f>
        <v>ДВФО</v>
      </c>
      <c r="F27" s="265" t="str">
        <f>VLOOKUP(B27,'пр.взв.'!B1:G126,5,FALSE)</f>
        <v>ДВФО,Приморский кр.,  Владивосток</v>
      </c>
      <c r="G27" s="295"/>
      <c r="H27" s="287"/>
      <c r="I27" s="288"/>
      <c r="J27" s="289"/>
      <c r="K27" s="283">
        <v>3</v>
      </c>
      <c r="L27" s="316">
        <f>'пр.хода'!Q8</f>
        <v>10</v>
      </c>
      <c r="M27" s="286" t="str">
        <f>VLOOKUP(L27,'пр.взв.'!B1:E82,2,FALSE)</f>
        <v>Бондарева Елена Борисовна</v>
      </c>
      <c r="N27" s="265" t="str">
        <f>VLOOKUP(L27,'пр.взв.'!B1:F126,3,FALSE)</f>
        <v>07.06.85,змс</v>
      </c>
      <c r="O27" s="265" t="str">
        <f>VLOOKUP(M27,'пр.взв.'!C1:G126,3,FALSE)</f>
        <v>ПФО</v>
      </c>
      <c r="P27" s="265" t="str">
        <f>VLOOKUP(L27,'пр.взв.'!B1:G126,5,FALSE)</f>
        <v>ПФО,Нижегородская, Дзержинск,"Динамо"</v>
      </c>
      <c r="Q27" s="295"/>
      <c r="R27" s="287"/>
      <c r="S27" s="288"/>
      <c r="T27" s="289"/>
    </row>
    <row r="28" spans="1:20" ht="12.75">
      <c r="A28" s="319"/>
      <c r="B28" s="317"/>
      <c r="C28" s="285"/>
      <c r="D28" s="272"/>
      <c r="E28" s="272"/>
      <c r="F28" s="272"/>
      <c r="G28" s="272"/>
      <c r="H28" s="272"/>
      <c r="I28" s="194"/>
      <c r="J28" s="183"/>
      <c r="K28" s="275"/>
      <c r="L28" s="317"/>
      <c r="M28" s="280"/>
      <c r="N28" s="272"/>
      <c r="O28" s="272"/>
      <c r="P28" s="272"/>
      <c r="Q28" s="272"/>
      <c r="R28" s="272"/>
      <c r="S28" s="194"/>
      <c r="T28" s="183"/>
    </row>
    <row r="29" spans="1:20" ht="12.75">
      <c r="A29" s="319"/>
      <c r="B29" s="314">
        <f>'пр.хода'!E12</f>
        <v>5</v>
      </c>
      <c r="C29" s="270" t="str">
        <f>VLOOKUP(B29,'пр.взв.'!B1:E82,2,FALSE)</f>
        <v>Грязова Мария Вадимовна</v>
      </c>
      <c r="D29" s="263" t="str">
        <f>VLOOKUP(B29,'пр.взв.'!B1:F128,3,FALSE)</f>
        <v>27.06.95,мс</v>
      </c>
      <c r="E29" s="263" t="str">
        <f>VLOOKUP(C29,'пр.взв.'!C1:G128,3,FALSE)</f>
        <v>ЦФО</v>
      </c>
      <c r="F29" s="263" t="str">
        <f>VLOOKUP(B29,'пр.взв.'!B3:G128,5,FALSE)</f>
        <v>ЦФО, Московская, Рошаль, МО</v>
      </c>
      <c r="G29" s="266"/>
      <c r="H29" s="266"/>
      <c r="I29" s="197"/>
      <c r="J29" s="197"/>
      <c r="K29" s="275"/>
      <c r="L29" s="314">
        <f>'пр.хода'!Q12</f>
        <v>6</v>
      </c>
      <c r="M29" s="281" t="str">
        <f>VLOOKUP(L29,'пр.взв.'!B1:E82,2,FALSE)</f>
        <v>Хегай Юлия Григорьевна</v>
      </c>
      <c r="N29" s="263" t="str">
        <f>VLOOKUP(L29,'пр.взв.'!B1:F128,3,FALSE)</f>
        <v>03.03.97,мс</v>
      </c>
      <c r="O29" s="263" t="str">
        <f>VLOOKUP(M29,'пр.взв.'!C1:G128,3,FALSE)</f>
        <v>Моск</v>
      </c>
      <c r="P29" s="263" t="str">
        <f>VLOOKUP(L29,'пр.взв.'!B3:G128,5,FALSE)</f>
        <v>Москва,ГБОУ ЦСиО "Самбо-70" Москомспорта/Ходори</v>
      </c>
      <c r="Q29" s="266"/>
      <c r="R29" s="266"/>
      <c r="S29" s="197"/>
      <c r="T29" s="197"/>
    </row>
    <row r="30" spans="1:20" ht="13.5" thickBot="1">
      <c r="A30" s="320"/>
      <c r="B30" s="315"/>
      <c r="C30" s="271"/>
      <c r="D30" s="264"/>
      <c r="E30" s="264"/>
      <c r="F30" s="264"/>
      <c r="G30" s="267"/>
      <c r="H30" s="267"/>
      <c r="I30" s="262"/>
      <c r="J30" s="262"/>
      <c r="K30" s="276"/>
      <c r="L30" s="315"/>
      <c r="M30" s="282"/>
      <c r="N30" s="264"/>
      <c r="O30" s="264"/>
      <c r="P30" s="264"/>
      <c r="Q30" s="267"/>
      <c r="R30" s="267"/>
      <c r="S30" s="262"/>
      <c r="T30" s="262"/>
    </row>
    <row r="31" spans="1:20" ht="12.75">
      <c r="A31" s="318">
        <v>2</v>
      </c>
      <c r="B31" s="316">
        <f>'пр.хода'!E16</f>
        <v>11</v>
      </c>
      <c r="C31" s="284" t="str">
        <f>VLOOKUP(B31,'пр.взв.'!B1:E82,2,FALSE)</f>
        <v>Ковальчук Анна Сергеевна</v>
      </c>
      <c r="D31" s="265" t="str">
        <f>VLOOKUP(B31,'пр.взв.'!B1:F130,3,FALSE)</f>
        <v>23.12.93,мс</v>
      </c>
      <c r="E31" s="265" t="str">
        <f>VLOOKUP(C31,'пр.взв.'!C1:G130,3,FALSE)</f>
        <v>ЮФО</v>
      </c>
      <c r="F31" s="265" t="str">
        <f>VLOOKUP(B31,'пр.взв.'!B5:G130,5,FALSE)</f>
        <v>ЮФО,Волгоградская</v>
      </c>
      <c r="G31" s="295"/>
      <c r="H31" s="287"/>
      <c r="I31" s="288"/>
      <c r="J31" s="308"/>
      <c r="K31" s="283">
        <v>4</v>
      </c>
      <c r="L31" s="316">
        <f>'пр.хода'!Q16</f>
        <v>12</v>
      </c>
      <c r="M31" s="279" t="str">
        <f>VLOOKUP(L31,'пр.взв.'!B1:E82,2,FALSE)</f>
        <v>Агазаде Оксана Аббас кызы</v>
      </c>
      <c r="N31" s="265" t="str">
        <f>VLOOKUP(L31,'пр.взв.'!B1:F130,3,FALSE)</f>
        <v>04.06.95,мс</v>
      </c>
      <c r="O31" s="265" t="str">
        <f>VLOOKUP(M31,'пр.взв.'!C1:G130,3,FALSE)</f>
        <v>Моск</v>
      </c>
      <c r="P31" s="265" t="str">
        <f>VLOOKUP(L31,'пр.взв.'!B5:G130,5,FALSE)</f>
        <v>Москва,ГБУ "МГФСО" </v>
      </c>
      <c r="Q31" s="295"/>
      <c r="R31" s="287"/>
      <c r="S31" s="288"/>
      <c r="T31" s="308"/>
    </row>
    <row r="32" spans="1:20" ht="12.75">
      <c r="A32" s="319"/>
      <c r="B32" s="317"/>
      <c r="C32" s="285"/>
      <c r="D32" s="272"/>
      <c r="E32" s="272"/>
      <c r="F32" s="272"/>
      <c r="G32" s="272"/>
      <c r="H32" s="272"/>
      <c r="I32" s="194"/>
      <c r="J32" s="183"/>
      <c r="K32" s="275"/>
      <c r="L32" s="317"/>
      <c r="M32" s="280"/>
      <c r="N32" s="272"/>
      <c r="O32" s="272"/>
      <c r="P32" s="272"/>
      <c r="Q32" s="272"/>
      <c r="R32" s="272"/>
      <c r="S32" s="194"/>
      <c r="T32" s="183"/>
    </row>
    <row r="33" spans="1:20" ht="12.75">
      <c r="A33" s="319"/>
      <c r="B33" s="314">
        <f>'пр.хода'!E20</f>
        <v>7</v>
      </c>
      <c r="C33" s="270" t="str">
        <f>VLOOKUP(B33,'пр.взв.'!B1:E82,2,FALSE)</f>
        <v>Цатурян Шогик Арутюновна</v>
      </c>
      <c r="D33" s="263" t="str">
        <f>VLOOKUP(B33,'пр.взв.'!B1:F132,3,FALSE)</f>
        <v>27.08.84,мс</v>
      </c>
      <c r="E33" s="263" t="str">
        <f>VLOOKUP(C33,'пр.взв.'!C1:G132,3,FALSE)</f>
        <v>Моск</v>
      </c>
      <c r="F33" s="265" t="str">
        <f>VLOOKUP(B33,'пр.взв.'!B7:G132,5,FALSE)</f>
        <v>Москва,ГБУ СШОР №9 "Шаболовка"</v>
      </c>
      <c r="G33" s="266"/>
      <c r="H33" s="266"/>
      <c r="I33" s="197"/>
      <c r="J33" s="197"/>
      <c r="K33" s="275"/>
      <c r="L33" s="314">
        <f>'пр.хода'!Q20</f>
        <v>8</v>
      </c>
      <c r="M33" s="281" t="str">
        <f>VLOOKUP(L33,'пр.взв.'!B1:E82,2,FALSE)</f>
        <v>Чернышова Дарья Александровна</v>
      </c>
      <c r="N33" s="263" t="str">
        <f>VLOOKUP(L33,'пр.взв.'!B1:F132,3,FALSE)</f>
        <v>22.06.96,кмс</v>
      </c>
      <c r="O33" s="263" t="str">
        <f>VLOOKUP(M33,'пр.взв.'!C1:G132,3,FALSE)</f>
        <v>ПФО</v>
      </c>
      <c r="P33" s="265" t="str">
        <f>VLOOKUP(L33,'пр.взв.'!B7:G132,5,FALSE)</f>
        <v>ПФО,Пермский,Пермь,МО</v>
      </c>
      <c r="Q33" s="266"/>
      <c r="R33" s="266"/>
      <c r="S33" s="197"/>
      <c r="T33" s="197"/>
    </row>
    <row r="34" spans="1:20" ht="13.5" thickBot="1">
      <c r="A34" s="320"/>
      <c r="B34" s="315"/>
      <c r="C34" s="271"/>
      <c r="D34" s="264"/>
      <c r="E34" s="264"/>
      <c r="F34" s="264"/>
      <c r="G34" s="267"/>
      <c r="H34" s="267"/>
      <c r="I34" s="262"/>
      <c r="J34" s="262"/>
      <c r="K34" s="276"/>
      <c r="L34" s="315"/>
      <c r="M34" s="282"/>
      <c r="N34" s="264"/>
      <c r="O34" s="264"/>
      <c r="P34" s="264"/>
      <c r="Q34" s="267"/>
      <c r="R34" s="267"/>
      <c r="S34" s="262"/>
      <c r="T34" s="262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48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48  кг.</v>
      </c>
      <c r="R36" s="79"/>
      <c r="S36" s="79"/>
      <c r="T36" s="79"/>
    </row>
    <row r="37" spans="1:20" ht="12.75" customHeight="1">
      <c r="A37" s="305" t="s">
        <v>42</v>
      </c>
      <c r="B37" s="296" t="s">
        <v>4</v>
      </c>
      <c r="C37" s="298" t="s">
        <v>5</v>
      </c>
      <c r="D37" s="289" t="s">
        <v>13</v>
      </c>
      <c r="E37" s="325" t="s">
        <v>14</v>
      </c>
      <c r="F37" s="326"/>
      <c r="G37" s="298" t="s">
        <v>15</v>
      </c>
      <c r="H37" s="301" t="s">
        <v>43</v>
      </c>
      <c r="I37" s="303" t="s">
        <v>16</v>
      </c>
      <c r="J37" s="291" t="s">
        <v>17</v>
      </c>
      <c r="K37" s="305" t="s">
        <v>42</v>
      </c>
      <c r="L37" s="296" t="s">
        <v>4</v>
      </c>
      <c r="M37" s="298" t="s">
        <v>5</v>
      </c>
      <c r="N37" s="289" t="s">
        <v>13</v>
      </c>
      <c r="O37" s="321" t="s">
        <v>14</v>
      </c>
      <c r="P37" s="322"/>
      <c r="Q37" s="298" t="s">
        <v>15</v>
      </c>
      <c r="R37" s="301" t="s">
        <v>43</v>
      </c>
      <c r="S37" s="303" t="s">
        <v>16</v>
      </c>
      <c r="T37" s="291" t="s">
        <v>17</v>
      </c>
    </row>
    <row r="38" spans="1:20" ht="13.5" customHeight="1" thickBot="1">
      <c r="A38" s="306"/>
      <c r="B38" s="297" t="s">
        <v>36</v>
      </c>
      <c r="C38" s="299"/>
      <c r="D38" s="300"/>
      <c r="E38" s="327"/>
      <c r="F38" s="328"/>
      <c r="G38" s="299"/>
      <c r="H38" s="302"/>
      <c r="I38" s="304"/>
      <c r="J38" s="292" t="s">
        <v>37</v>
      </c>
      <c r="K38" s="306"/>
      <c r="L38" s="297" t="s">
        <v>36</v>
      </c>
      <c r="M38" s="299"/>
      <c r="N38" s="300"/>
      <c r="O38" s="323"/>
      <c r="P38" s="324"/>
      <c r="Q38" s="299"/>
      <c r="R38" s="302"/>
      <c r="S38" s="304"/>
      <c r="T38" s="292" t="s">
        <v>37</v>
      </c>
    </row>
    <row r="39" spans="1:20" ht="12.75">
      <c r="A39" s="309">
        <v>1</v>
      </c>
      <c r="B39" s="312">
        <f>'пр.хода'!G10</f>
        <v>9</v>
      </c>
      <c r="C39" s="284" t="str">
        <f>VLOOKUP(B39,'пр.взв.'!B2:E90,2,FALSE)</f>
        <v>Храмова Анастасия Игоревна</v>
      </c>
      <c r="D39" s="308" t="str">
        <f>VLOOKUP(B39,'пр.взв.'!B2:F138,3,FALSE)</f>
        <v>29.03.91,мс</v>
      </c>
      <c r="E39" s="308" t="str">
        <f>VLOOKUP(C39,'пр.взв.'!C2:G138,3,FALSE)</f>
        <v>ДВФО</v>
      </c>
      <c r="F39" s="308" t="str">
        <f>VLOOKUP(B39,'пр.взв.'!B2:G138,5,FALSE)</f>
        <v>ДВФО,Приморский кр.,  Владивосток</v>
      </c>
      <c r="G39" s="295"/>
      <c r="H39" s="287"/>
      <c r="I39" s="288"/>
      <c r="J39" s="289"/>
      <c r="K39" s="309">
        <v>2</v>
      </c>
      <c r="L39" s="312">
        <f>'пр.хода'!O10</f>
        <v>10</v>
      </c>
      <c r="M39" s="279" t="str">
        <f>VLOOKUP(L39,'пр.взв.'!B2:E90,2,FALSE)</f>
        <v>Бондарева Елена Борисовна</v>
      </c>
      <c r="N39" s="308" t="str">
        <f>VLOOKUP(L39,'пр.взв.'!B2:F138,3,FALSE)</f>
        <v>07.06.85,змс</v>
      </c>
      <c r="O39" s="308" t="str">
        <f>VLOOKUP(M39,'пр.взв.'!C2:G138,3,FALSE)</f>
        <v>ПФО</v>
      </c>
      <c r="P39" s="308" t="str">
        <f>VLOOKUP(L39,'пр.взв.'!B2:G138,5,FALSE)</f>
        <v>ПФО,Нижегородская, Дзержинск,"Динамо"</v>
      </c>
      <c r="Q39" s="295"/>
      <c r="R39" s="287"/>
      <c r="S39" s="288"/>
      <c r="T39" s="289"/>
    </row>
    <row r="40" spans="1:20" ht="12.75">
      <c r="A40" s="310"/>
      <c r="B40" s="278"/>
      <c r="C40" s="285"/>
      <c r="D40" s="272"/>
      <c r="E40" s="272"/>
      <c r="F40" s="272"/>
      <c r="G40" s="272"/>
      <c r="H40" s="272"/>
      <c r="I40" s="194"/>
      <c r="J40" s="183"/>
      <c r="K40" s="310"/>
      <c r="L40" s="278"/>
      <c r="M40" s="280"/>
      <c r="N40" s="272"/>
      <c r="O40" s="272"/>
      <c r="P40" s="272"/>
      <c r="Q40" s="272"/>
      <c r="R40" s="272"/>
      <c r="S40" s="194"/>
      <c r="T40" s="183"/>
    </row>
    <row r="41" spans="1:20" ht="12.75">
      <c r="A41" s="310"/>
      <c r="B41" s="313">
        <f>'пр.хода'!G18</f>
        <v>7</v>
      </c>
      <c r="C41" s="270" t="str">
        <f>VLOOKUP(B41,'пр.взв.'!B2:E90,2,FALSE)</f>
        <v>Цатурян Шогик Арутюновна</v>
      </c>
      <c r="D41" s="263" t="str">
        <f>VLOOKUP(B41,'пр.взв.'!B2:F140,3,FALSE)</f>
        <v>27.08.84,мс</v>
      </c>
      <c r="E41" s="263" t="str">
        <f>VLOOKUP(C41,'пр.взв.'!C2:G140,3,FALSE)</f>
        <v>Моск</v>
      </c>
      <c r="F41" s="263" t="str">
        <f>VLOOKUP(B41,'пр.взв.'!B2:G140,5,FALSE)</f>
        <v>Москва,ГБУ СШОР №9 "Шаболовка"</v>
      </c>
      <c r="G41" s="266"/>
      <c r="H41" s="266"/>
      <c r="I41" s="197"/>
      <c r="J41" s="197"/>
      <c r="K41" s="310"/>
      <c r="L41" s="313">
        <f>'пр.хода'!O18</f>
        <v>12</v>
      </c>
      <c r="M41" s="281" t="str">
        <f>VLOOKUP(L41,'пр.взв.'!B2:E90,2,FALSE)</f>
        <v>Агазаде Оксана Аббас кызы</v>
      </c>
      <c r="N41" s="263" t="str">
        <f>VLOOKUP(L41,'пр.взв.'!B2:F140,3,FALSE)</f>
        <v>04.06.95,мс</v>
      </c>
      <c r="O41" s="263" t="str">
        <f>VLOOKUP(M41,'пр.взв.'!C2:G140,3,FALSE)</f>
        <v>Моск</v>
      </c>
      <c r="P41" s="263" t="str">
        <f>VLOOKUP(L41,'пр.взв.'!B2:G140,5,FALSE)</f>
        <v>Москва,ГБУ "МГФСО" </v>
      </c>
      <c r="Q41" s="266"/>
      <c r="R41" s="266"/>
      <c r="S41" s="197"/>
      <c r="T41" s="197"/>
    </row>
    <row r="42" spans="1:20" ht="13.5" thickBot="1">
      <c r="A42" s="311"/>
      <c r="B42" s="269"/>
      <c r="C42" s="271"/>
      <c r="D42" s="264"/>
      <c r="E42" s="264"/>
      <c r="F42" s="264"/>
      <c r="G42" s="267"/>
      <c r="H42" s="267"/>
      <c r="I42" s="262"/>
      <c r="J42" s="262"/>
      <c r="K42" s="311"/>
      <c r="L42" s="269"/>
      <c r="M42" s="282"/>
      <c r="N42" s="264"/>
      <c r="O42" s="264"/>
      <c r="P42" s="264"/>
      <c r="Q42" s="267"/>
      <c r="R42" s="267"/>
      <c r="S42" s="262"/>
      <c r="T42" s="262"/>
    </row>
    <row r="44" spans="1:20" ht="15">
      <c r="A44" s="307" t="s">
        <v>45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 t="s">
        <v>46</v>
      </c>
      <c r="L44" s="307"/>
      <c r="M44" s="307"/>
      <c r="N44" s="307"/>
      <c r="O44" s="307"/>
      <c r="P44" s="307"/>
      <c r="Q44" s="307"/>
      <c r="R44" s="307"/>
      <c r="S44" s="307"/>
      <c r="T44" s="307"/>
    </row>
    <row r="45" spans="2:20" ht="16.5" thickBot="1">
      <c r="B45" s="75" t="s">
        <v>35</v>
      </c>
      <c r="C45" s="80"/>
      <c r="D45" s="80"/>
      <c r="E45" s="80"/>
      <c r="F45" s="80"/>
      <c r="G45" s="83" t="str">
        <f>G36</f>
        <v>в.к. 48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48  кг.</v>
      </c>
      <c r="R45" s="78"/>
      <c r="S45" s="78"/>
      <c r="T45" s="78"/>
    </row>
    <row r="46" spans="1:20" ht="12.75" customHeight="1" hidden="1">
      <c r="A46" s="305" t="s">
        <v>42</v>
      </c>
      <c r="B46" s="296" t="s">
        <v>4</v>
      </c>
      <c r="C46" s="298" t="s">
        <v>5</v>
      </c>
      <c r="D46" s="289" t="s">
        <v>13</v>
      </c>
      <c r="E46" s="325" t="s">
        <v>14</v>
      </c>
      <c r="F46" s="326"/>
      <c r="G46" s="298" t="s">
        <v>15</v>
      </c>
      <c r="H46" s="301" t="s">
        <v>43</v>
      </c>
      <c r="I46" s="303" t="s">
        <v>16</v>
      </c>
      <c r="J46" s="291" t="s">
        <v>17</v>
      </c>
      <c r="K46" s="305" t="s">
        <v>42</v>
      </c>
      <c r="L46" s="296" t="s">
        <v>4</v>
      </c>
      <c r="M46" s="298" t="s">
        <v>5</v>
      </c>
      <c r="N46" s="289" t="s">
        <v>13</v>
      </c>
      <c r="O46" s="321" t="s">
        <v>14</v>
      </c>
      <c r="P46" s="322"/>
      <c r="Q46" s="298" t="s">
        <v>15</v>
      </c>
      <c r="R46" s="301" t="s">
        <v>43</v>
      </c>
      <c r="S46" s="303" t="s">
        <v>16</v>
      </c>
      <c r="T46" s="291" t="s">
        <v>17</v>
      </c>
    </row>
    <row r="47" spans="1:20" ht="13.5" customHeight="1" hidden="1" thickBot="1">
      <c r="A47" s="306"/>
      <c r="B47" s="297" t="s">
        <v>36</v>
      </c>
      <c r="C47" s="299"/>
      <c r="D47" s="300"/>
      <c r="E47" s="327"/>
      <c r="F47" s="328"/>
      <c r="G47" s="299"/>
      <c r="H47" s="302"/>
      <c r="I47" s="304"/>
      <c r="J47" s="292" t="s">
        <v>37</v>
      </c>
      <c r="K47" s="306"/>
      <c r="L47" s="297" t="s">
        <v>36</v>
      </c>
      <c r="M47" s="299"/>
      <c r="N47" s="300"/>
      <c r="O47" s="323"/>
      <c r="P47" s="324"/>
      <c r="Q47" s="299"/>
      <c r="R47" s="302"/>
      <c r="S47" s="304"/>
      <c r="T47" s="292" t="s">
        <v>37</v>
      </c>
    </row>
    <row r="48" spans="1:20" ht="12.75" hidden="1">
      <c r="A48" s="283">
        <v>1</v>
      </c>
      <c r="B48" s="277">
        <f>'пр.хода'!A25</f>
        <v>1</v>
      </c>
      <c r="C48" s="294" t="str">
        <f>VLOOKUP(B48,'пр.взв.'!B4:E103,2,FALSE)</f>
        <v>Лебедева Мария Сергеевна</v>
      </c>
      <c r="D48" s="265" t="str">
        <f>VLOOKUP(B48,'пр.взв.'!B4:F147,3,FALSE)</f>
        <v>01.02.94,мс</v>
      </c>
      <c r="E48" s="265" t="str">
        <f>VLOOKUP(C48,'пр.взв.'!C4:G147,3,FALSE)</f>
        <v>Моск</v>
      </c>
      <c r="F48" s="265" t="str">
        <f>VLOOKUP(B48,'пр.взв.'!B4:G147,5,FALSE)</f>
        <v>Москва,ГБУ СШОР №45 "Пролетарский самбист"</v>
      </c>
      <c r="G48" s="295"/>
      <c r="H48" s="287"/>
      <c r="I48" s="288"/>
      <c r="J48" s="289"/>
      <c r="K48" s="283">
        <v>3</v>
      </c>
      <c r="L48" s="290">
        <f>'пр.хода'!I25</f>
        <v>2</v>
      </c>
      <c r="M48" s="286" t="str">
        <f>VLOOKUP(L48,'пр.взв.'!B4:E103,2,FALSE)</f>
        <v>Михалёва Елена Павловна</v>
      </c>
      <c r="N48" s="265" t="str">
        <f>VLOOKUP(L48,'пр.взв.'!B4:F147,3,FALSE)</f>
        <v>13.06.95,мс</v>
      </c>
      <c r="O48" s="265" t="str">
        <f>VLOOKUP(M48,'пр.взв.'!C4:G147,3,FALSE)</f>
        <v>ЦФО</v>
      </c>
      <c r="P48" s="265" t="str">
        <f>VLOOKUP(L48,'пр.взв.'!B4:G147,5,FALSE)</f>
        <v>ЦФО,Московская,Мытищи,МО</v>
      </c>
      <c r="Q48" s="273"/>
      <c r="R48" s="274"/>
      <c r="S48" s="210"/>
      <c r="T48" s="192"/>
    </row>
    <row r="49" spans="1:20" ht="12.75" hidden="1">
      <c r="A49" s="275"/>
      <c r="B49" s="278"/>
      <c r="C49" s="285"/>
      <c r="D49" s="272"/>
      <c r="E49" s="272"/>
      <c r="F49" s="272"/>
      <c r="G49" s="272"/>
      <c r="H49" s="272"/>
      <c r="I49" s="194"/>
      <c r="J49" s="183"/>
      <c r="K49" s="275"/>
      <c r="L49" s="278"/>
      <c r="M49" s="280"/>
      <c r="N49" s="272"/>
      <c r="O49" s="272"/>
      <c r="P49" s="272"/>
      <c r="Q49" s="272"/>
      <c r="R49" s="272"/>
      <c r="S49" s="194"/>
      <c r="T49" s="183"/>
    </row>
    <row r="50" spans="1:20" ht="12.75" hidden="1">
      <c r="A50" s="275"/>
      <c r="B50" s="268">
        <f>'пр.хода'!A27</f>
        <v>5</v>
      </c>
      <c r="C50" s="270" t="str">
        <f>VLOOKUP(B50,'пр.взв.'!B4:E103,2,FALSE)</f>
        <v>Грязова Мария Вадимовна</v>
      </c>
      <c r="D50" s="263" t="str">
        <f>VLOOKUP(B50,'пр.взв.'!B4:F149,3,FALSE)</f>
        <v>27.06.95,мс</v>
      </c>
      <c r="E50" s="263" t="str">
        <f>VLOOKUP(C50,'пр.взв.'!C4:G149,3,FALSE)</f>
        <v>ЦФО</v>
      </c>
      <c r="F50" s="263" t="str">
        <f>VLOOKUP(B50,'пр.взв.'!B6:G149,5,FALSE)</f>
        <v>ЦФО, Московская, Рошаль, МО</v>
      </c>
      <c r="G50" s="266"/>
      <c r="H50" s="266"/>
      <c r="I50" s="197"/>
      <c r="J50" s="197"/>
      <c r="K50" s="275"/>
      <c r="L50" s="268">
        <f>'пр.хода'!I27</f>
        <v>6</v>
      </c>
      <c r="M50" s="281" t="str">
        <f>VLOOKUP(L50,'пр.взв.'!B4:E103,2,FALSE)</f>
        <v>Хегай Юлия Григорьевна</v>
      </c>
      <c r="N50" s="263" t="str">
        <f>VLOOKUP(L50,'пр.взв.'!B4:F149,3,FALSE)</f>
        <v>03.03.97,мс</v>
      </c>
      <c r="O50" s="263" t="str">
        <f>VLOOKUP(M50,'пр.взв.'!C4:G149,3,FALSE)</f>
        <v>Моск</v>
      </c>
      <c r="P50" s="263" t="str">
        <f>VLOOKUP(L50,'пр.взв.'!B6:G149,5,FALSE)</f>
        <v>Москва,ГБОУ ЦСиО "Самбо-70" Москомспорта/Ходори</v>
      </c>
      <c r="Q50" s="266"/>
      <c r="R50" s="266"/>
      <c r="S50" s="197"/>
      <c r="T50" s="197"/>
    </row>
    <row r="51" spans="1:20" ht="13.5" hidden="1" thickBot="1">
      <c r="A51" s="293"/>
      <c r="B51" s="269"/>
      <c r="C51" s="271"/>
      <c r="D51" s="264"/>
      <c r="E51" s="264"/>
      <c r="F51" s="264"/>
      <c r="G51" s="267"/>
      <c r="H51" s="267"/>
      <c r="I51" s="262"/>
      <c r="J51" s="262"/>
      <c r="K51" s="276"/>
      <c r="L51" s="269"/>
      <c r="M51" s="282"/>
      <c r="N51" s="264"/>
      <c r="O51" s="264"/>
      <c r="P51" s="264"/>
      <c r="Q51" s="267"/>
      <c r="R51" s="267"/>
      <c r="S51" s="262"/>
      <c r="T51" s="262"/>
    </row>
    <row r="52" spans="1:20" ht="12.75" hidden="1">
      <c r="A52" s="283">
        <v>2</v>
      </c>
      <c r="B52" s="277">
        <f>'пр.хода'!A31</f>
        <v>15</v>
      </c>
      <c r="C52" s="284" t="e">
        <f>VLOOKUP(B52,'пр.взв.'!B4:E103,2,FALSE)</f>
        <v>#N/A</v>
      </c>
      <c r="D52" s="265" t="e">
        <f>VLOOKUP(B52,'пр.взв.'!B4:F151,3,FALSE)</f>
        <v>#N/A</v>
      </c>
      <c r="E52" s="265" t="e">
        <f>VLOOKUP(C52,'пр.взв.'!C4:G151,3,FALSE)</f>
        <v>#N/A</v>
      </c>
      <c r="F52" s="265" t="e">
        <f>VLOOKUP(B52,'пр.взв.'!B8:G151,5,FALSE)</f>
        <v>#N/A</v>
      </c>
      <c r="G52" s="273"/>
      <c r="H52" s="274"/>
      <c r="I52" s="210"/>
      <c r="J52" s="192"/>
      <c r="K52" s="275">
        <v>4</v>
      </c>
      <c r="L52" s="277">
        <f>'пр.хода'!I31</f>
        <v>4</v>
      </c>
      <c r="M52" s="279" t="str">
        <f>VLOOKUP(L52,'пр.взв.'!B4:E103,2,FALSE)</f>
        <v>Шкет Ольга Владимировна</v>
      </c>
      <c r="N52" s="265" t="str">
        <f>VLOOKUP(L52,'пр.взв.'!B4:F151,3,FALSE)</f>
        <v>11.05.96,мс</v>
      </c>
      <c r="O52" s="265" t="str">
        <f>VLOOKUP(M52,'пр.взв.'!C4:G151,3,FALSE)</f>
        <v>УФО</v>
      </c>
      <c r="P52" s="265" t="str">
        <f>VLOOKUP(L52,'пр.взв.'!B8:G151,5,FALSE)</f>
        <v>УФО,Курганская,Курган</v>
      </c>
      <c r="Q52" s="273"/>
      <c r="R52" s="274"/>
      <c r="S52" s="210"/>
      <c r="T52" s="192"/>
    </row>
    <row r="53" spans="1:20" ht="12.75" hidden="1">
      <c r="A53" s="275"/>
      <c r="B53" s="278"/>
      <c r="C53" s="285"/>
      <c r="D53" s="272"/>
      <c r="E53" s="272"/>
      <c r="F53" s="272"/>
      <c r="G53" s="272"/>
      <c r="H53" s="272"/>
      <c r="I53" s="194"/>
      <c r="J53" s="183"/>
      <c r="K53" s="275"/>
      <c r="L53" s="278"/>
      <c r="M53" s="280"/>
      <c r="N53" s="272"/>
      <c r="O53" s="272"/>
      <c r="P53" s="272"/>
      <c r="Q53" s="272"/>
      <c r="R53" s="272"/>
      <c r="S53" s="194"/>
      <c r="T53" s="183"/>
    </row>
    <row r="54" spans="1:20" ht="12.75" hidden="1">
      <c r="A54" s="275"/>
      <c r="B54" s="268">
        <f>'пр.хода'!A33</f>
        <v>11</v>
      </c>
      <c r="C54" s="270" t="str">
        <f>VLOOKUP(B54,'пр.взв.'!B4:E103,2,FALSE)</f>
        <v>Ковальчук Анна Сергеевна</v>
      </c>
      <c r="D54" s="263" t="str">
        <f>VLOOKUP(B54,'пр.взв.'!B4:F153,3,FALSE)</f>
        <v>23.12.93,мс</v>
      </c>
      <c r="E54" s="263" t="str">
        <f>VLOOKUP(C54,'пр.взв.'!C4:G153,3,FALSE)</f>
        <v>ЮФО</v>
      </c>
      <c r="F54" s="265" t="str">
        <f>VLOOKUP(B54,'пр.взв.'!B10:G153,5,FALSE)</f>
        <v>ЮФО,Волгоградская</v>
      </c>
      <c r="G54" s="266"/>
      <c r="H54" s="266"/>
      <c r="I54" s="197"/>
      <c r="J54" s="197"/>
      <c r="K54" s="275"/>
      <c r="L54" s="268">
        <f>'пр.хода'!I33</f>
        <v>8</v>
      </c>
      <c r="M54" s="281" t="str">
        <f>VLOOKUP(L54,'пр.взв.'!B4:E103,2,FALSE)</f>
        <v>Чернышова Дарья Александровна</v>
      </c>
      <c r="N54" s="263" t="str">
        <f>VLOOKUP(L54,'пр.взв.'!B4:F153,3,FALSE)</f>
        <v>22.06.96,кмс</v>
      </c>
      <c r="O54" s="263" t="str">
        <f>VLOOKUP(M54,'пр.взв.'!C4:G153,3,FALSE)</f>
        <v>ПФО</v>
      </c>
      <c r="P54" s="265" t="str">
        <f>VLOOKUP(L54,'пр.взв.'!B10:G153,5,FALSE)</f>
        <v>ПФО,Пермский,Пермь,МО</v>
      </c>
      <c r="Q54" s="266"/>
      <c r="R54" s="266"/>
      <c r="S54" s="197"/>
      <c r="T54" s="197"/>
    </row>
    <row r="55" spans="1:20" ht="13.5" hidden="1" thickBot="1">
      <c r="A55" s="276"/>
      <c r="B55" s="269"/>
      <c r="C55" s="271"/>
      <c r="D55" s="264"/>
      <c r="E55" s="264"/>
      <c r="F55" s="264"/>
      <c r="G55" s="267"/>
      <c r="H55" s="267"/>
      <c r="I55" s="262"/>
      <c r="J55" s="262"/>
      <c r="K55" s="276"/>
      <c r="L55" s="269"/>
      <c r="M55" s="282"/>
      <c r="N55" s="264"/>
      <c r="O55" s="264"/>
      <c r="P55" s="264"/>
      <c r="Q55" s="267"/>
      <c r="R55" s="267"/>
      <c r="S55" s="262"/>
      <c r="T55" s="262"/>
    </row>
    <row r="56" ht="13.5" hidden="1" thickBot="1"/>
    <row r="57" spans="1:20" ht="12.75" customHeight="1">
      <c r="A57" s="305" t="s">
        <v>42</v>
      </c>
      <c r="B57" s="296" t="s">
        <v>4</v>
      </c>
      <c r="C57" s="298" t="s">
        <v>5</v>
      </c>
      <c r="D57" s="289" t="s">
        <v>13</v>
      </c>
      <c r="E57" s="325" t="s">
        <v>14</v>
      </c>
      <c r="F57" s="326"/>
      <c r="G57" s="298" t="s">
        <v>15</v>
      </c>
      <c r="H57" s="301" t="s">
        <v>43</v>
      </c>
      <c r="I57" s="303" t="s">
        <v>16</v>
      </c>
      <c r="J57" s="291" t="s">
        <v>17</v>
      </c>
      <c r="K57" s="305" t="s">
        <v>42</v>
      </c>
      <c r="L57" s="343" t="s">
        <v>4</v>
      </c>
      <c r="M57" s="298" t="s">
        <v>5</v>
      </c>
      <c r="N57" s="289" t="s">
        <v>13</v>
      </c>
      <c r="O57" s="321" t="s">
        <v>14</v>
      </c>
      <c r="P57" s="322"/>
      <c r="Q57" s="298" t="s">
        <v>15</v>
      </c>
      <c r="R57" s="301" t="s">
        <v>43</v>
      </c>
      <c r="S57" s="303" t="s">
        <v>16</v>
      </c>
      <c r="T57" s="291" t="s">
        <v>17</v>
      </c>
    </row>
    <row r="58" spans="1:20" ht="13.5" customHeight="1" thickBot="1">
      <c r="A58" s="306"/>
      <c r="B58" s="297" t="s">
        <v>36</v>
      </c>
      <c r="C58" s="299"/>
      <c r="D58" s="300"/>
      <c r="E58" s="327"/>
      <c r="F58" s="328"/>
      <c r="G58" s="299"/>
      <c r="H58" s="302"/>
      <c r="I58" s="304"/>
      <c r="J58" s="292" t="s">
        <v>37</v>
      </c>
      <c r="K58" s="306"/>
      <c r="L58" s="344" t="s">
        <v>36</v>
      </c>
      <c r="M58" s="299"/>
      <c r="N58" s="300"/>
      <c r="O58" s="323"/>
      <c r="P58" s="324"/>
      <c r="Q58" s="299"/>
      <c r="R58" s="302"/>
      <c r="S58" s="304"/>
      <c r="T58" s="292" t="s">
        <v>37</v>
      </c>
    </row>
    <row r="59" spans="1:20" ht="12.75">
      <c r="A59" s="283">
        <v>1</v>
      </c>
      <c r="B59" s="345">
        <f>'пр.хода'!C26</f>
        <v>1</v>
      </c>
      <c r="C59" s="294" t="str">
        <f>VLOOKUP(B59,'пр.взв.'!B1:E114,2,FALSE)</f>
        <v>Лебедева Мария Сергеевна</v>
      </c>
      <c r="D59" s="265" t="str">
        <f>VLOOKUP(B59,'пр.взв.'!B1:F158,3,FALSE)</f>
        <v>01.02.94,мс</v>
      </c>
      <c r="E59" s="265" t="str">
        <f>VLOOKUP(C59,'пр.взв.'!C1:G158,3,FALSE)</f>
        <v>Моск</v>
      </c>
      <c r="F59" s="265" t="str">
        <f>VLOOKUP(B59,'пр.взв.'!B5:G158,5,FALSE)</f>
        <v>Москва,ГБУ СШОР №45 "Пролетарский самбист"</v>
      </c>
      <c r="G59" s="295"/>
      <c r="H59" s="287"/>
      <c r="I59" s="288"/>
      <c r="J59" s="289"/>
      <c r="K59" s="283">
        <v>2</v>
      </c>
      <c r="L59" s="312">
        <f>'пр.хода'!M26</f>
        <v>6</v>
      </c>
      <c r="M59" s="286" t="str">
        <f>VLOOKUP(L59,'пр.взв.'!B1:E114,2,FALSE)</f>
        <v>Хегай Юлия Григорьевна</v>
      </c>
      <c r="N59" s="265" t="str">
        <f>VLOOKUP(L59,'пр.взв.'!B1:F158,3,FALSE)</f>
        <v>03.03.97,мс</v>
      </c>
      <c r="O59" s="265" t="str">
        <f>VLOOKUP(M59,'пр.взв.'!C1:G158,3,FALSE)</f>
        <v>Моск</v>
      </c>
      <c r="P59" s="265" t="str">
        <f>VLOOKUP(L59,'пр.взв.'!B1:G158,5,FALSE)</f>
        <v>Москва,ГБОУ ЦСиО "Самбо-70" Москомспорта/Ходори</v>
      </c>
      <c r="Q59" s="273"/>
      <c r="R59" s="274"/>
      <c r="S59" s="210"/>
      <c r="T59" s="192"/>
    </row>
    <row r="60" spans="1:20" ht="12.75">
      <c r="A60" s="275"/>
      <c r="B60" s="346"/>
      <c r="C60" s="285"/>
      <c r="D60" s="272"/>
      <c r="E60" s="272"/>
      <c r="F60" s="272"/>
      <c r="G60" s="272"/>
      <c r="H60" s="272"/>
      <c r="I60" s="194"/>
      <c r="J60" s="183"/>
      <c r="K60" s="275"/>
      <c r="L60" s="346"/>
      <c r="M60" s="280"/>
      <c r="N60" s="272"/>
      <c r="O60" s="272"/>
      <c r="P60" s="272"/>
      <c r="Q60" s="272"/>
      <c r="R60" s="272"/>
      <c r="S60" s="194"/>
      <c r="T60" s="183"/>
    </row>
    <row r="61" spans="1:20" ht="12.75">
      <c r="A61" s="275"/>
      <c r="B61" s="313">
        <f>'пр.хода'!C32</f>
        <v>11</v>
      </c>
      <c r="C61" s="270" t="str">
        <f>VLOOKUP(B61,'пр.взв.'!B1:E114,2,FALSE)</f>
        <v>Ковальчук Анна Сергеевна</v>
      </c>
      <c r="D61" s="263" t="str">
        <f>VLOOKUP(B61,'пр.взв.'!B1:F160,3,FALSE)</f>
        <v>23.12.93,мс</v>
      </c>
      <c r="E61" s="263" t="str">
        <f>VLOOKUP(C61,'пр.взв.'!C1:G160,3,FALSE)</f>
        <v>ЮФО</v>
      </c>
      <c r="F61" s="263" t="str">
        <f>VLOOKUP(B61,'пр.взв.'!B1:G160,5,FALSE)</f>
        <v>ЮФО,Волгоградская</v>
      </c>
      <c r="G61" s="266"/>
      <c r="H61" s="266"/>
      <c r="I61" s="197"/>
      <c r="J61" s="197"/>
      <c r="K61" s="275"/>
      <c r="L61" s="313">
        <f>'пр.хода'!M32</f>
        <v>4</v>
      </c>
      <c r="M61" s="281" t="str">
        <f>VLOOKUP(L61,'пр.взв.'!B1:E114,2,FALSE)</f>
        <v>Шкет Ольга Владимировна</v>
      </c>
      <c r="N61" s="263" t="str">
        <f>VLOOKUP(L61,'пр.взв.'!B1:F160,3,FALSE)</f>
        <v>11.05.96,мс</v>
      </c>
      <c r="O61" s="263" t="str">
        <f>VLOOKUP(M61,'пр.взв.'!C1:G160,3,FALSE)</f>
        <v>УФО</v>
      </c>
      <c r="P61" s="263" t="str">
        <f>VLOOKUP(L61,'пр.взв.'!B1:G160,5,FALSE)</f>
        <v>УФО,Курганская,Курган</v>
      </c>
      <c r="Q61" s="266"/>
      <c r="R61" s="266"/>
      <c r="S61" s="197"/>
      <c r="T61" s="197"/>
    </row>
    <row r="62" spans="1:20" ht="13.5" thickBot="1">
      <c r="A62" s="276"/>
      <c r="B62" s="347"/>
      <c r="C62" s="271"/>
      <c r="D62" s="264"/>
      <c r="E62" s="264"/>
      <c r="F62" s="264"/>
      <c r="G62" s="267"/>
      <c r="H62" s="267"/>
      <c r="I62" s="262"/>
      <c r="J62" s="262"/>
      <c r="K62" s="276"/>
      <c r="L62" s="347"/>
      <c r="M62" s="282"/>
      <c r="N62" s="264"/>
      <c r="O62" s="264"/>
      <c r="P62" s="264"/>
      <c r="Q62" s="267"/>
      <c r="R62" s="267"/>
      <c r="S62" s="262"/>
      <c r="T62" s="262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8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360" t="str">
        <f>HYPERLINK('[1]реквизиты'!$A$2)</f>
        <v>Кубок России по самбо  среди женщин 2016 г.</v>
      </c>
      <c r="B1" s="361"/>
      <c r="C1" s="361"/>
      <c r="D1" s="361"/>
      <c r="E1" s="361"/>
      <c r="F1" s="361"/>
      <c r="G1" s="361"/>
      <c r="H1" s="361"/>
      <c r="I1" s="361"/>
    </row>
    <row r="2" spans="4:5" ht="27" customHeight="1">
      <c r="D2" s="53"/>
      <c r="E2" s="68" t="str">
        <f>HYPERLINK('пр.взв.'!D4)</f>
        <v>в.к. 48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183" t="s">
        <v>12</v>
      </c>
      <c r="B5" s="183" t="s">
        <v>4</v>
      </c>
      <c r="C5" s="192" t="s">
        <v>5</v>
      </c>
      <c r="D5" s="183" t="s">
        <v>13</v>
      </c>
      <c r="E5" s="348" t="s">
        <v>14</v>
      </c>
      <c r="F5" s="349"/>
      <c r="G5" s="183" t="s">
        <v>15</v>
      </c>
      <c r="H5" s="183" t="s">
        <v>16</v>
      </c>
      <c r="I5" s="183" t="s">
        <v>17</v>
      </c>
    </row>
    <row r="6" spans="1:9" ht="12.75">
      <c r="A6" s="197"/>
      <c r="B6" s="197"/>
      <c r="C6" s="197"/>
      <c r="D6" s="197"/>
      <c r="E6" s="350"/>
      <c r="F6" s="351"/>
      <c r="G6" s="197"/>
      <c r="H6" s="197"/>
      <c r="I6" s="197"/>
    </row>
    <row r="7" spans="1:9" ht="12.75">
      <c r="A7" s="352"/>
      <c r="B7" s="263">
        <f>'пр.хода'!D29</f>
        <v>1</v>
      </c>
      <c r="C7" s="353" t="str">
        <f>VLOOKUP(B7,'пр.взв.'!B7:D62,2,FALSE)</f>
        <v>Лебедева Мария Сергеевна</v>
      </c>
      <c r="D7" s="353" t="str">
        <f>VLOOKUP(B7,'пр.взв.'!B7:F92,3,FALSE)</f>
        <v>01.02.94,мс</v>
      </c>
      <c r="E7" s="355" t="str">
        <f>VLOOKUP(B7,'пр.взв.'!B7:F92,4,FALSE)</f>
        <v>Моск</v>
      </c>
      <c r="F7" s="353" t="str">
        <f>VLOOKUP(B7,'пр.взв.'!B7:G82,5,FALSE)</f>
        <v>Москва,ГБУ СШОР №45 "Пролетарский самбист"</v>
      </c>
      <c r="G7" s="272"/>
      <c r="H7" s="194"/>
      <c r="I7" s="183"/>
    </row>
    <row r="8" spans="1:9" ht="12.75">
      <c r="A8" s="352"/>
      <c r="B8" s="183"/>
      <c r="C8" s="353"/>
      <c r="D8" s="353"/>
      <c r="E8" s="355"/>
      <c r="F8" s="353"/>
      <c r="G8" s="272"/>
      <c r="H8" s="194"/>
      <c r="I8" s="183"/>
    </row>
    <row r="9" spans="1:9" ht="12.75">
      <c r="A9" s="354"/>
      <c r="B9" s="263">
        <f>'пр.хода'!C35</f>
        <v>12</v>
      </c>
      <c r="C9" s="353" t="str">
        <f>VLOOKUP(B9,'пр.взв.'!B9:D64,2,FALSE)</f>
        <v>Агазаде Оксана Аббас кызы</v>
      </c>
      <c r="D9" s="353" t="str">
        <f>VLOOKUP(B9,'пр.взв.'!B9:F94,3,FALSE)</f>
        <v>04.06.95,мс</v>
      </c>
      <c r="E9" s="355" t="str">
        <f>VLOOKUP(B9,'пр.взв.'!B9:F94,4,FALSE)</f>
        <v>Моск</v>
      </c>
      <c r="F9" s="353" t="str">
        <f>VLOOKUP(B9,'пр.взв.'!B9:G84,5,FALSE)</f>
        <v>Москва,ГБУ "МГФСО" </v>
      </c>
      <c r="G9" s="272"/>
      <c r="H9" s="183"/>
      <c r="I9" s="183"/>
    </row>
    <row r="10" spans="1:9" ht="12.75">
      <c r="A10" s="354"/>
      <c r="B10" s="183"/>
      <c r="C10" s="353"/>
      <c r="D10" s="353"/>
      <c r="E10" s="355"/>
      <c r="F10" s="353"/>
      <c r="G10" s="272"/>
      <c r="H10" s="183"/>
      <c r="I10" s="183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48  кг.</v>
      </c>
    </row>
    <row r="17" spans="1:9" ht="12.75" customHeight="1">
      <c r="A17" s="183" t="s">
        <v>12</v>
      </c>
      <c r="B17" s="183" t="s">
        <v>4</v>
      </c>
      <c r="C17" s="192" t="s">
        <v>5</v>
      </c>
      <c r="D17" s="183" t="s">
        <v>13</v>
      </c>
      <c r="E17" s="348" t="s">
        <v>14</v>
      </c>
      <c r="F17" s="349"/>
      <c r="G17" s="183" t="s">
        <v>15</v>
      </c>
      <c r="H17" s="183" t="s">
        <v>16</v>
      </c>
      <c r="I17" s="183" t="s">
        <v>17</v>
      </c>
    </row>
    <row r="18" spans="1:9" ht="12.75">
      <c r="A18" s="197"/>
      <c r="B18" s="197"/>
      <c r="C18" s="197"/>
      <c r="D18" s="197"/>
      <c r="E18" s="350"/>
      <c r="F18" s="351"/>
      <c r="G18" s="197"/>
      <c r="H18" s="197"/>
      <c r="I18" s="197"/>
    </row>
    <row r="19" spans="1:9" ht="12.75">
      <c r="A19" s="352"/>
      <c r="B19" s="263">
        <f>'пр.хода'!N29</f>
        <v>4</v>
      </c>
      <c r="C19" s="356" t="str">
        <f>VLOOKUP(B19,'пр.взв.'!B1:D34,2,FALSE)</f>
        <v>Шкет Ольга Владимировна</v>
      </c>
      <c r="D19" s="356" t="str">
        <f>VLOOKUP(B19,'пр.взв.'!B1:F34,3,FALSE)</f>
        <v>11.05.96,мс</v>
      </c>
      <c r="E19" s="358" t="str">
        <f>VLOOKUP(B19,'пр.взв.'!B1:F34,4,FALSE)</f>
        <v>УФО</v>
      </c>
      <c r="F19" s="353" t="str">
        <f>VLOOKUP(B19,'пр.взв.'!B1:G34,5,FALSE)</f>
        <v>УФО,Курганская,Курган</v>
      </c>
      <c r="G19" s="363"/>
      <c r="H19" s="194"/>
      <c r="I19" s="183"/>
    </row>
    <row r="20" spans="1:9" ht="12.75">
      <c r="A20" s="352"/>
      <c r="B20" s="183"/>
      <c r="C20" s="357"/>
      <c r="D20" s="357"/>
      <c r="E20" s="359"/>
      <c r="F20" s="353"/>
      <c r="G20" s="363"/>
      <c r="H20" s="194"/>
      <c r="I20" s="183"/>
    </row>
    <row r="21" spans="1:9" ht="12.75">
      <c r="A21" s="354"/>
      <c r="B21" s="263">
        <f>'пр.хода'!M35</f>
        <v>7</v>
      </c>
      <c r="C21" s="356" t="str">
        <f>VLOOKUP(B21,'пр.взв.'!B1:D36,2,FALSE)</f>
        <v>Цатурян Шогик Арутюновна</v>
      </c>
      <c r="D21" s="356" t="str">
        <f>VLOOKUP(B21,'пр.взв.'!B1:F36,3,FALSE)</f>
        <v>27.08.84,мс</v>
      </c>
      <c r="E21" s="358" t="str">
        <f>VLOOKUP(B21,'пр.взв.'!B2:F36,4,FALSE)</f>
        <v>Моск</v>
      </c>
      <c r="F21" s="353" t="str">
        <f>VLOOKUP(B21,'пр.взв.'!B1:G36,5,FALSE)</f>
        <v>Москва,ГБУ СШОР №9 "Шаболовка"</v>
      </c>
      <c r="G21" s="363"/>
      <c r="H21" s="183"/>
      <c r="I21" s="183"/>
    </row>
    <row r="22" spans="1:9" ht="12.75">
      <c r="A22" s="354"/>
      <c r="B22" s="183"/>
      <c r="C22" s="357"/>
      <c r="D22" s="357"/>
      <c r="E22" s="362"/>
      <c r="F22" s="353"/>
      <c r="G22" s="363"/>
      <c r="H22" s="183"/>
      <c r="I22" s="183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48  кг.</v>
      </c>
    </row>
    <row r="30" spans="1:9" ht="12.75" customHeight="1">
      <c r="A30" s="183" t="s">
        <v>12</v>
      </c>
      <c r="B30" s="183" t="s">
        <v>4</v>
      </c>
      <c r="C30" s="192" t="s">
        <v>5</v>
      </c>
      <c r="D30" s="183" t="s">
        <v>13</v>
      </c>
      <c r="E30" s="348" t="s">
        <v>14</v>
      </c>
      <c r="F30" s="349"/>
      <c r="G30" s="183" t="s">
        <v>15</v>
      </c>
      <c r="H30" s="183" t="s">
        <v>16</v>
      </c>
      <c r="I30" s="183" t="s">
        <v>17</v>
      </c>
    </row>
    <row r="31" spans="1:9" ht="12.75">
      <c r="A31" s="197"/>
      <c r="B31" s="197"/>
      <c r="C31" s="197"/>
      <c r="D31" s="197"/>
      <c r="E31" s="350"/>
      <c r="F31" s="351"/>
      <c r="G31" s="197"/>
      <c r="H31" s="197"/>
      <c r="I31" s="197"/>
    </row>
    <row r="32" spans="1:9" ht="12.75">
      <c r="A32" s="352"/>
      <c r="B32" s="263">
        <f>'пр.хода'!I14</f>
        <v>9</v>
      </c>
      <c r="C32" s="353" t="str">
        <f>VLOOKUP(B32,'пр.взв.'!B3:D47,2,FALSE)</f>
        <v>Храмова Анастасия Игоревна</v>
      </c>
      <c r="D32" s="353" t="str">
        <f>VLOOKUP(B32,'пр.взв.'!B3:F47,3,FALSE)</f>
        <v>29.03.91,мс</v>
      </c>
      <c r="E32" s="355" t="str">
        <f>VLOOKUP(B32,'пр.взв.'!B3:F47,4,FALSE)</f>
        <v>ДВФО</v>
      </c>
      <c r="F32" s="353" t="str">
        <f>VLOOKUP(B32,'пр.взв.'!B3:G47,5,FALSE)</f>
        <v>ДВФО,Приморский кр.,  Владивосток</v>
      </c>
      <c r="G32" s="272"/>
      <c r="H32" s="194"/>
      <c r="I32" s="183"/>
    </row>
    <row r="33" spans="1:9" ht="12.75">
      <c r="A33" s="352"/>
      <c r="B33" s="183"/>
      <c r="C33" s="353"/>
      <c r="D33" s="353"/>
      <c r="E33" s="355"/>
      <c r="F33" s="353"/>
      <c r="G33" s="272"/>
      <c r="H33" s="194"/>
      <c r="I33" s="183"/>
    </row>
    <row r="34" spans="1:9" ht="12.75">
      <c r="A34" s="354"/>
      <c r="B34" s="263">
        <f>'пр.хода'!M14</f>
        <v>10</v>
      </c>
      <c r="C34" s="353" t="str">
        <f>VLOOKUP(B34,'пр.взв.'!B3:D49,2,FALSE)</f>
        <v>Бондарева Елена Борисовна</v>
      </c>
      <c r="D34" s="353" t="str">
        <f>VLOOKUP(B34,'пр.взв.'!B3:F49,3,FALSE)</f>
        <v>07.06.85,змс</v>
      </c>
      <c r="E34" s="355" t="str">
        <f>VLOOKUP(B34,'пр.взв.'!B3:F49,4,FALSE)</f>
        <v>ПФО</v>
      </c>
      <c r="F34" s="353" t="str">
        <f>VLOOKUP(B34,'пр.взв.'!B3:G49,5,FALSE)</f>
        <v>ПФО,Нижегородская, Дзержинск,"Динамо"</v>
      </c>
      <c r="G34" s="272"/>
      <c r="H34" s="183"/>
      <c r="I34" s="183"/>
    </row>
    <row r="35" spans="1:9" ht="12.75">
      <c r="A35" s="354"/>
      <c r="B35" s="183"/>
      <c r="C35" s="353"/>
      <c r="D35" s="353"/>
      <c r="E35" s="355"/>
      <c r="F35" s="353"/>
      <c r="G35" s="272"/>
      <c r="H35" s="183"/>
      <c r="I35" s="183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tabSelected="1" zoomScalePageLayoutView="0" workbookViewId="0" topLeftCell="A1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5.421875" style="0" customWidth="1"/>
    <col min="8" max="8" width="18.00390625" style="0" customWidth="1"/>
    <col min="10" max="18" width="0" style="0" hidden="1" customWidth="1"/>
  </cols>
  <sheetData>
    <row r="1" spans="1:8" ht="19.5" customHeight="1" thickBot="1">
      <c r="A1" s="391" t="s">
        <v>23</v>
      </c>
      <c r="B1" s="391"/>
      <c r="C1" s="391"/>
      <c r="D1" s="391"/>
      <c r="E1" s="391"/>
      <c r="F1" s="391"/>
      <c r="G1" s="391"/>
      <c r="H1" s="391"/>
    </row>
    <row r="2" spans="2:8" ht="25.5" customHeight="1" thickBot="1">
      <c r="B2" s="219" t="s">
        <v>25</v>
      </c>
      <c r="C2" s="219"/>
      <c r="D2" s="397" t="str">
        <f>HYPERLINK('[1]реквизиты'!$A$2)</f>
        <v>Кубок России по самбо  среди женщин 2016 г.</v>
      </c>
      <c r="E2" s="398"/>
      <c r="F2" s="398"/>
      <c r="G2" s="398"/>
      <c r="H2" s="399"/>
    </row>
    <row r="3" spans="2:8" ht="24.75" customHeight="1" thickBot="1">
      <c r="B3" s="400" t="str">
        <f>'пр.взв.'!A3</f>
        <v>30 сентября - 4 октября 2016г.                г.Кстово (Россия)</v>
      </c>
      <c r="C3" s="400"/>
      <c r="D3" s="400"/>
      <c r="E3" s="400"/>
      <c r="F3" s="400"/>
      <c r="G3" s="400"/>
      <c r="H3" s="87" t="str">
        <f>'пр.взв.'!D4</f>
        <v>в.к. 48  кг.</v>
      </c>
    </row>
    <row r="4" spans="1:24" ht="12.75" customHeight="1" thickBot="1">
      <c r="A4" s="364" t="s">
        <v>49</v>
      </c>
      <c r="B4" s="366" t="s">
        <v>4</v>
      </c>
      <c r="C4" s="368" t="s">
        <v>5</v>
      </c>
      <c r="D4" s="326" t="s">
        <v>6</v>
      </c>
      <c r="E4" s="325" t="s">
        <v>7</v>
      </c>
      <c r="F4" s="326"/>
      <c r="G4" s="395" t="s">
        <v>10</v>
      </c>
      <c r="H4" s="393" t="s">
        <v>8</v>
      </c>
      <c r="J4" s="403" t="str">
        <f>MID(F6,FIND(,F6),3)</f>
        <v>ПФО</v>
      </c>
      <c r="K4" s="402">
        <v>1</v>
      </c>
      <c r="L4" s="411" t="s">
        <v>56</v>
      </c>
      <c r="M4" s="409" t="s">
        <v>57</v>
      </c>
      <c r="N4" s="404"/>
      <c r="O4" s="405"/>
      <c r="P4" s="405"/>
      <c r="Q4" s="406"/>
      <c r="S4" s="407" t="s">
        <v>56</v>
      </c>
      <c r="T4" s="409" t="s">
        <v>57</v>
      </c>
      <c r="U4" s="404"/>
      <c r="V4" s="405"/>
      <c r="W4" s="405"/>
      <c r="X4" s="406"/>
    </row>
    <row r="5" spans="1:24" ht="16.5" thickBot="1">
      <c r="A5" s="365"/>
      <c r="B5" s="367"/>
      <c r="C5" s="369"/>
      <c r="D5" s="328"/>
      <c r="E5" s="327"/>
      <c r="F5" s="328"/>
      <c r="G5" s="262"/>
      <c r="H5" s="394"/>
      <c r="J5" s="403"/>
      <c r="K5" s="402"/>
      <c r="L5" s="412"/>
      <c r="M5" s="410"/>
      <c r="N5" s="92">
        <v>1</v>
      </c>
      <c r="O5" s="93">
        <v>2</v>
      </c>
      <c r="P5" s="93">
        <v>3</v>
      </c>
      <c r="Q5" s="94">
        <v>5</v>
      </c>
      <c r="S5" s="408"/>
      <c r="T5" s="410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374">
        <v>1</v>
      </c>
      <c r="B6" s="376">
        <f>'пр.хода'!H8</f>
        <v>10</v>
      </c>
      <c r="C6" s="370" t="str">
        <f>VLOOKUP(B6,'пр.взв.'!B7:H38,2,FALSE)</f>
        <v>Бондарева Елена Борисовна</v>
      </c>
      <c r="D6" s="378" t="str">
        <f>VLOOKUP(B6,'пр.взв.'!B7:H131,3,FALSE)</f>
        <v>07.06.85,змс</v>
      </c>
      <c r="E6" s="401" t="str">
        <f>VLOOKUP(B6,'пр.взв.'!B7:H38,4,FALSE)</f>
        <v>ПФО</v>
      </c>
      <c r="F6" s="533" t="str">
        <f>VLOOKUP(B6,'пр.взв.'!B7:H38,5,FALSE)</f>
        <v>ПФО,Нижегородская, Дзержинск,"Динамо"</v>
      </c>
      <c r="G6" s="530">
        <f>VLOOKUP(B6,'пр.взв.'!B7:H38,6,FALSE)</f>
        <v>0</v>
      </c>
      <c r="H6" s="536" t="str">
        <f>VLOOKUP(B6,'пр.взв.'!B7:H133,7,FALSE)</f>
        <v>Береснев С.Н.</v>
      </c>
      <c r="J6" s="403" t="s">
        <v>58</v>
      </c>
      <c r="K6" s="402">
        <v>1</v>
      </c>
      <c r="L6" s="95">
        <v>1</v>
      </c>
      <c r="M6" s="96" t="s">
        <v>59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ПФО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375"/>
      <c r="B7" s="377"/>
      <c r="C7" s="371"/>
      <c r="D7" s="378"/>
      <c r="E7" s="359"/>
      <c r="F7" s="534"/>
      <c r="G7" s="530"/>
      <c r="H7" s="536"/>
      <c r="J7" s="402"/>
      <c r="K7" s="402"/>
      <c r="L7" s="99">
        <v>2</v>
      </c>
      <c r="M7" s="96" t="s">
        <v>60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ДВФ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375">
        <v>2</v>
      </c>
      <c r="B8" s="377">
        <f>'пр.хода'!H20</f>
        <v>9</v>
      </c>
      <c r="C8" s="370" t="str">
        <f>VLOOKUP(B8,'пр.взв.'!B1:H40,2,FALSE)</f>
        <v>Храмова Анастасия Игоревна</v>
      </c>
      <c r="D8" s="372" t="str">
        <f>VLOOKUP(B8,'пр.взв.'!B1:H133,3,FALSE)</f>
        <v>29.03.91,мс</v>
      </c>
      <c r="E8" s="358" t="str">
        <f>VLOOKUP(B8,'пр.взв.'!B1:H40,4,FALSE)</f>
        <v>ДВФО</v>
      </c>
      <c r="F8" s="380" t="str">
        <f>VLOOKUP(B8,'пр.взв.'!B1:H40,5,FALSE)</f>
        <v>ДВФО,Приморский кр.,  Владивосток</v>
      </c>
      <c r="G8" s="531">
        <f>VLOOKUP(B8,'пр.взв.'!B1:H40,6,FALSE)</f>
        <v>0</v>
      </c>
      <c r="H8" s="537" t="str">
        <f>VLOOKUP(B8,'пр.взв.'!B1:H135,7,FALSE)</f>
        <v>Леонтьев Ю.А.    Фалеева О.А.</v>
      </c>
      <c r="J8" s="402" t="str">
        <f>MID(F8,FIND(,F8),3)</f>
        <v>ДВФ</v>
      </c>
      <c r="K8" s="402">
        <v>1</v>
      </c>
      <c r="L8" s="100">
        <v>3</v>
      </c>
      <c r="M8" s="96" t="s">
        <v>61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Мос</v>
      </c>
      <c r="U8" s="97">
        <f t="shared" si="0"/>
        <v>0</v>
      </c>
      <c r="V8" s="97">
        <f t="shared" si="1"/>
        <v>0</v>
      </c>
      <c r="W8" s="98">
        <f t="shared" si="2"/>
        <v>2</v>
      </c>
      <c r="X8" s="98">
        <f t="shared" si="3"/>
        <v>1</v>
      </c>
    </row>
    <row r="9" spans="1:24" ht="15.75">
      <c r="A9" s="375"/>
      <c r="B9" s="377"/>
      <c r="C9" s="371"/>
      <c r="D9" s="373"/>
      <c r="E9" s="362"/>
      <c r="F9" s="380"/>
      <c r="G9" s="532"/>
      <c r="H9" s="538"/>
      <c r="J9" s="402"/>
      <c r="K9" s="402"/>
      <c r="L9" s="99">
        <v>4</v>
      </c>
      <c r="M9" s="96" t="s">
        <v>62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 </v>
      </c>
      <c r="U9" s="97">
        <f t="shared" si="0"/>
        <v>0</v>
      </c>
      <c r="V9" s="97">
        <f t="shared" si="1"/>
        <v>0</v>
      </c>
      <c r="W9" s="98">
        <f t="shared" si="2"/>
        <v>0</v>
      </c>
      <c r="X9" s="98">
        <f t="shared" si="3"/>
        <v>0</v>
      </c>
    </row>
    <row r="10" spans="1:24" ht="12.75" customHeight="1">
      <c r="A10" s="375">
        <v>3</v>
      </c>
      <c r="B10" s="377">
        <f>'пр.хода'!E32</f>
        <v>1</v>
      </c>
      <c r="C10" s="379" t="str">
        <f>VLOOKUP(B10,'пр.взв.'!B1:H42,2,FALSE)</f>
        <v>Лебедева Мария Сергеевна</v>
      </c>
      <c r="D10" s="372" t="str">
        <f>VLOOKUP(B10,'пр.взв.'!B1:H135,3,FALSE)</f>
        <v>01.02.94,мс</v>
      </c>
      <c r="E10" s="358" t="str">
        <f>VLOOKUP(B10,'пр.взв.'!B1:H42,4,FALSE)</f>
        <v>Моск</v>
      </c>
      <c r="F10" s="535" t="str">
        <f>VLOOKUP(B10,'пр.взв.'!B1:H42,5,FALSE)</f>
        <v>Москва,ГБУ СШОР №45 "Пролетарский самбист"</v>
      </c>
      <c r="G10" s="531">
        <f>VLOOKUP(B10,'пр.взв.'!B1:H42,6,FALSE)</f>
        <v>0</v>
      </c>
      <c r="H10" s="537" t="str">
        <f>VLOOKUP(B10,'пр.взв.'!B1:H137,7,FALSE)</f>
        <v>Орлов А.Б., Ларин Е.Е.</v>
      </c>
      <c r="J10" s="402" t="str">
        <f>MID(F10,FIND(,F10),3)</f>
        <v>Мос</v>
      </c>
      <c r="K10" s="402">
        <v>1</v>
      </c>
      <c r="L10" s="100">
        <v>5</v>
      </c>
      <c r="M10" s="96" t="s">
        <v>63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.75">
      <c r="A11" s="375"/>
      <c r="B11" s="377"/>
      <c r="C11" s="371"/>
      <c r="D11" s="373"/>
      <c r="E11" s="362"/>
      <c r="F11" s="535"/>
      <c r="G11" s="532"/>
      <c r="H11" s="538"/>
      <c r="J11" s="402"/>
      <c r="K11" s="402"/>
      <c r="L11" s="99">
        <v>6</v>
      </c>
      <c r="M11" s="96" t="s">
        <v>64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УФО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375">
        <v>3</v>
      </c>
      <c r="B12" s="377">
        <f>'пр.хода'!Q32</f>
        <v>7</v>
      </c>
      <c r="C12" s="370" t="str">
        <f>VLOOKUP(B12,'пр.взв.'!B1:H44,2,FALSE)</f>
        <v>Цатурян Шогик Арутюновна</v>
      </c>
      <c r="D12" s="372" t="str">
        <f>VLOOKUP(B12,'пр.взв.'!B1:H137,3,FALSE)</f>
        <v>27.08.84,мс</v>
      </c>
      <c r="E12" s="358" t="str">
        <f>VLOOKUP(B12,'пр.взв.'!B1:H44,4,FALSE)</f>
        <v>Моск</v>
      </c>
      <c r="F12" s="380" t="str">
        <f>VLOOKUP(B12,'пр.взв.'!B1:H44,5,FALSE)</f>
        <v>Москва,ГБУ СШОР №9 "Шаболовка"</v>
      </c>
      <c r="G12" s="531">
        <f>VLOOKUP(B12,'пр.взв.'!B1:H44,6,FALSE)</f>
        <v>0</v>
      </c>
      <c r="H12" s="537" t="str">
        <f>VLOOKUP(B12,'пр.взв.'!B1:H139,7,FALSE)</f>
        <v>Сабуров А.Л., 
Шмаков О.В.</v>
      </c>
      <c r="J12" s="402" t="str">
        <f>MID(F12,FIND(,F12),3)</f>
        <v>Мос</v>
      </c>
      <c r="K12" s="402">
        <v>1</v>
      </c>
      <c r="L12" s="100">
        <v>7</v>
      </c>
      <c r="M12" s="96" t="s">
        <v>65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375"/>
      <c r="B13" s="377"/>
      <c r="C13" s="371"/>
      <c r="D13" s="373"/>
      <c r="E13" s="362"/>
      <c r="F13" s="380"/>
      <c r="G13" s="532"/>
      <c r="H13" s="538"/>
      <c r="J13" s="402"/>
      <c r="K13" s="402"/>
      <c r="L13" s="99">
        <v>8</v>
      </c>
      <c r="M13" s="96" t="s">
        <v>66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УФО</v>
      </c>
      <c r="U13" s="102"/>
      <c r="V13" s="102"/>
      <c r="W13" s="103"/>
      <c r="X13" s="103"/>
    </row>
    <row r="14" spans="1:24" ht="12.75" customHeight="1">
      <c r="A14" s="375">
        <v>5</v>
      </c>
      <c r="B14" s="377">
        <f>'пр.хода'!AA25</f>
        <v>12</v>
      </c>
      <c r="C14" s="370" t="str">
        <f>VLOOKUP(B14,'пр.взв.'!B1:H46,2,FALSE)</f>
        <v>Агазаде Оксана Аббас кызы</v>
      </c>
      <c r="D14" s="372" t="str">
        <f>VLOOKUP(B14,'пр.взв.'!B1:H139,3,FALSE)</f>
        <v>04.06.95,мс</v>
      </c>
      <c r="E14" s="358" t="str">
        <f>VLOOKUP(B14,'пр.взв.'!B1:H46,4,FALSE)</f>
        <v>Моск</v>
      </c>
      <c r="F14" s="380" t="str">
        <f>VLOOKUP(B14,'пр.взв.'!B1:H46,5,FALSE)</f>
        <v>Москва,ГБУ "МГФСО" </v>
      </c>
      <c r="G14" s="531">
        <f>VLOOKUP(B14,'пр.взв.'!B1:H46,6,FALSE)</f>
        <v>0</v>
      </c>
      <c r="H14" s="537" t="str">
        <f>VLOOKUP(B14,'пр.взв.'!B1:H141,7,FALSE)</f>
        <v>Гуськов Е.          Мартынов М.Г.</v>
      </c>
      <c r="J14" s="402" t="str">
        <f>MID(F14,FIND(,F14),3)</f>
        <v>Мос</v>
      </c>
      <c r="K14" s="402">
        <v>1</v>
      </c>
      <c r="L14" s="100">
        <v>9</v>
      </c>
      <c r="M14" s="96" t="s">
        <v>67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375"/>
      <c r="B15" s="377"/>
      <c r="C15" s="371"/>
      <c r="D15" s="373"/>
      <c r="E15" s="362"/>
      <c r="F15" s="380"/>
      <c r="G15" s="532"/>
      <c r="H15" s="538"/>
      <c r="J15" s="402"/>
      <c r="K15" s="402"/>
      <c r="L15" s="99">
        <v>10</v>
      </c>
      <c r="M15" s="96" t="s">
        <v>68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375">
        <v>5</v>
      </c>
      <c r="B16" s="377">
        <f>'пр.хода'!AA26</f>
        <v>4</v>
      </c>
      <c r="C16" s="370" t="str">
        <f>VLOOKUP(B16,'пр.взв.'!B1:H48,2,FALSE)</f>
        <v>Шкет Ольга Владимировна</v>
      </c>
      <c r="D16" s="372" t="str">
        <f>VLOOKUP(B16,'пр.взв.'!B1:H141,3,FALSE)</f>
        <v>11.05.96,мс</v>
      </c>
      <c r="E16" s="358" t="str">
        <f>VLOOKUP(B16,'пр.взв.'!B1:H48,4,FALSE)</f>
        <v>УФО</v>
      </c>
      <c r="F16" s="380" t="str">
        <f>VLOOKUP(B16,'пр.взв.'!B1:H48,5,FALSE)</f>
        <v>УФО,Курганская,Курган</v>
      </c>
      <c r="G16" s="531">
        <f>VLOOKUP(B16,'пр.взв.'!B1:H48,6,FALSE)</f>
        <v>0</v>
      </c>
      <c r="H16" s="537" t="str">
        <f>VLOOKUP(B16,'пр.взв.'!B1:H143,7,FALSE)</f>
        <v>Герасимов Д.В.     Осипов В.Ю.</v>
      </c>
      <c r="J16" s="402" t="str">
        <f>MID(F16,FIND(,F16),3)</f>
        <v>УФО</v>
      </c>
      <c r="K16" s="402">
        <v>1</v>
      </c>
      <c r="L16" s="100">
        <v>11</v>
      </c>
      <c r="M16" s="106" t="s">
        <v>69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375"/>
      <c r="B17" s="377"/>
      <c r="C17" s="371"/>
      <c r="D17" s="373"/>
      <c r="E17" s="362"/>
      <c r="F17" s="380"/>
      <c r="G17" s="532"/>
      <c r="H17" s="538"/>
      <c r="J17" s="402"/>
      <c r="K17" s="402"/>
      <c r="L17" s="99">
        <v>12</v>
      </c>
      <c r="M17" s="106" t="s">
        <v>70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381" t="s">
        <v>48</v>
      </c>
      <c r="B18" s="377">
        <f>'пр.хода'!AA27</f>
        <v>11</v>
      </c>
      <c r="C18" s="370" t="str">
        <f>VLOOKUP(B18,'пр.взв.'!B1:H50,2,FALSE)</f>
        <v>Ковальчук Анна Сергеевна</v>
      </c>
      <c r="D18" s="372" t="str">
        <f>VLOOKUP(B18,'пр.взв.'!B1:H143,3,FALSE)</f>
        <v>23.12.93,мс</v>
      </c>
      <c r="E18" s="358" t="str">
        <f>VLOOKUP(B18,'пр.взв.'!B1:H50,4,FALSE)</f>
        <v>ЮФО</v>
      </c>
      <c r="F18" s="380" t="str">
        <f>VLOOKUP(B18,'пр.взв.'!B1:H50,5,FALSE)</f>
        <v>ЮФО,Волгоградская</v>
      </c>
      <c r="G18" s="531">
        <f>VLOOKUP(B18,'пр.взв.'!B1:H50,6,FALSE)</f>
        <v>0</v>
      </c>
      <c r="H18" s="537" t="str">
        <f>VLOOKUP(B18,'пр.взв.'!B1:H145,7,FALSE)</f>
        <v>Иващенко Г.М.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381"/>
      <c r="B19" s="377"/>
      <c r="C19" s="371"/>
      <c r="D19" s="373"/>
      <c r="E19" s="362"/>
      <c r="F19" s="380"/>
      <c r="G19" s="532"/>
      <c r="H19" s="538"/>
    </row>
    <row r="20" spans="1:8" ht="12.75" customHeight="1">
      <c r="A20" s="381" t="s">
        <v>48</v>
      </c>
      <c r="B20" s="377">
        <f>'пр.хода'!AA28</f>
        <v>6</v>
      </c>
      <c r="C20" s="370" t="str">
        <f>VLOOKUP(B20,'пр.взв.'!B2:H52,2,FALSE)</f>
        <v>Хегай Юлия Григорьевна</v>
      </c>
      <c r="D20" s="372" t="str">
        <f>VLOOKUP(B20,'пр.взв.'!B2:H145,3,FALSE)</f>
        <v>03.03.97,мс</v>
      </c>
      <c r="E20" s="358" t="str">
        <f>VLOOKUP(B20,'пр.взв.'!B2:H52,4,FALSE)</f>
        <v>Моск</v>
      </c>
      <c r="F20" s="380" t="str">
        <f>VLOOKUP(B20,'пр.взв.'!B2:H52,5,FALSE)</f>
        <v>Москва,ГБОУ ЦСиО "Самбо-70" Москомспорта/Ходори</v>
      </c>
      <c r="G20" s="531">
        <f>VLOOKUP(B20,'пр.взв.'!B2:H52,6,FALSE)</f>
        <v>0</v>
      </c>
      <c r="H20" s="537" t="str">
        <f>VLOOKUP(B20,'пр.взв.'!B2:H147,7,FALSE)</f>
        <v>Ходырев А.Н.</v>
      </c>
    </row>
    <row r="21" spans="1:8" ht="12.75">
      <c r="A21" s="381"/>
      <c r="B21" s="377"/>
      <c r="C21" s="371"/>
      <c r="D21" s="373"/>
      <c r="E21" s="362"/>
      <c r="F21" s="380"/>
      <c r="G21" s="532"/>
      <c r="H21" s="538"/>
    </row>
    <row r="22" spans="1:8" ht="12.75" customHeight="1">
      <c r="A22" s="381" t="s">
        <v>134</v>
      </c>
      <c r="B22" s="377">
        <f>'пр.хода'!Z25</f>
        <v>5</v>
      </c>
      <c r="C22" s="370" t="str">
        <f>VLOOKUP(B22,'пр.взв.'!B2:H54,2,FALSE)</f>
        <v>Грязова Мария Вадимовна</v>
      </c>
      <c r="D22" s="372" t="str">
        <f>VLOOKUP(B22,'пр.взв.'!B2:H147,3,FALSE)</f>
        <v>27.06.95,мс</v>
      </c>
      <c r="E22" s="358" t="str">
        <f>VLOOKUP(B22,'пр.взв.'!B2:H54,4,FALSE)</f>
        <v>ЦФО</v>
      </c>
      <c r="F22" s="380" t="str">
        <f>VLOOKUP(B22,'пр.взв.'!B2:H54,5,FALSE)</f>
        <v>ЦФО, Московская, Рошаль, МО</v>
      </c>
      <c r="G22" s="531">
        <f>VLOOKUP(B22,'пр.взв.'!B2:H54,6,FALSE)</f>
        <v>0</v>
      </c>
      <c r="H22" s="537" t="str">
        <f>VLOOKUP(B22,'пр.взв.'!B2:H149,7,FALSE)</f>
        <v>Грязов В.В.</v>
      </c>
    </row>
    <row r="23" spans="1:8" ht="12.75">
      <c r="A23" s="381"/>
      <c r="B23" s="377"/>
      <c r="C23" s="371"/>
      <c r="D23" s="373"/>
      <c r="E23" s="362"/>
      <c r="F23" s="380"/>
      <c r="G23" s="532"/>
      <c r="H23" s="538"/>
    </row>
    <row r="24" spans="1:8" ht="12.75" customHeight="1">
      <c r="A24" s="381" t="s">
        <v>134</v>
      </c>
      <c r="B24" s="377">
        <f>'пр.хода'!Z26</f>
        <v>2</v>
      </c>
      <c r="C24" s="370" t="str">
        <f>VLOOKUP(B24,'пр.взв.'!B2:H56,2,FALSE)</f>
        <v>Михалёва Елена Павловна</v>
      </c>
      <c r="D24" s="372" t="str">
        <f>VLOOKUP(B24,'пр.взв.'!B2:H149,3,FALSE)</f>
        <v>13.06.95,мс</v>
      </c>
      <c r="E24" s="358" t="str">
        <f>VLOOKUP(B24,'пр.взв.'!B2:H56,4,FALSE)</f>
        <v>ЦФО</v>
      </c>
      <c r="F24" s="380" t="str">
        <f>VLOOKUP(B24,'пр.взв.'!B2:H56,5,FALSE)</f>
        <v>ЦФО,Московская,Мытищи,МО</v>
      </c>
      <c r="G24" s="531">
        <f>VLOOKUP(B24,'пр.взв.'!B2:H56,6,FALSE)</f>
        <v>0</v>
      </c>
      <c r="H24" s="537" t="str">
        <f>VLOOKUP(B24,'пр.взв.'!B2:H151,7,FALSE)</f>
        <v>Кондрашкина Л.Ф.</v>
      </c>
    </row>
    <row r="25" spans="1:8" ht="12.75">
      <c r="A25" s="381"/>
      <c r="B25" s="377"/>
      <c r="C25" s="371"/>
      <c r="D25" s="373"/>
      <c r="E25" s="362"/>
      <c r="F25" s="380"/>
      <c r="G25" s="532"/>
      <c r="H25" s="538"/>
    </row>
    <row r="26" spans="1:8" ht="12.75" customHeight="1" hidden="1">
      <c r="A26" s="381" t="s">
        <v>134</v>
      </c>
      <c r="B26" s="377">
        <f>'пр.хода'!Z27</f>
        <v>15</v>
      </c>
      <c r="C26" s="370" t="e">
        <f>VLOOKUP(B26,'пр.взв.'!B2:H58,2,FALSE)</f>
        <v>#N/A</v>
      </c>
      <c r="D26" s="372" t="e">
        <f>VLOOKUP(B26,'пр.взв.'!B2:H151,3,FALSE)</f>
        <v>#N/A</v>
      </c>
      <c r="E26" s="358" t="e">
        <f>VLOOKUP(B26,'пр.взв.'!B2:H58,4,FALSE)</f>
        <v>#N/A</v>
      </c>
      <c r="F26" s="380" t="e">
        <f>VLOOKUP(B26,'пр.взв.'!B2:H58,5,FALSE)</f>
        <v>#N/A</v>
      </c>
      <c r="G26" s="531" t="e">
        <f>VLOOKUP(B26,'пр.взв.'!B2:H58,6,FALSE)</f>
        <v>#N/A</v>
      </c>
      <c r="H26" s="537" t="e">
        <f>VLOOKUP(B26,'пр.взв.'!B2:H153,7,FALSE)</f>
        <v>#N/A</v>
      </c>
    </row>
    <row r="27" spans="1:8" ht="12.75" hidden="1">
      <c r="A27" s="381"/>
      <c r="B27" s="377"/>
      <c r="C27" s="371"/>
      <c r="D27" s="373"/>
      <c r="E27" s="362"/>
      <c r="F27" s="380"/>
      <c r="G27" s="532"/>
      <c r="H27" s="538"/>
    </row>
    <row r="28" spans="1:8" ht="12.75">
      <c r="A28" s="381" t="s">
        <v>134</v>
      </c>
      <c r="B28" s="377">
        <f>'пр.хода'!Z28</f>
        <v>8</v>
      </c>
      <c r="C28" s="370" t="str">
        <f>VLOOKUP(B28,'пр.взв.'!B2:H60,2,FALSE)</f>
        <v>Чернышова Дарья Александровна</v>
      </c>
      <c r="D28" s="372" t="str">
        <f>VLOOKUP(B28,'пр.взв.'!B2:H153,3,FALSE)</f>
        <v>22.06.96,кмс</v>
      </c>
      <c r="E28" s="358" t="str">
        <f>VLOOKUP(B28,'пр.взв.'!B2:H60,4,FALSE)</f>
        <v>ПФО</v>
      </c>
      <c r="F28" s="380" t="str">
        <f>VLOOKUP(B28,'пр.взв.'!B2:H60,5,FALSE)</f>
        <v>ПФО,Пермский,Пермь,МО</v>
      </c>
      <c r="G28" s="531">
        <f>VLOOKUP(B28,'пр.взв.'!B2:H60,6,FALSE)</f>
        <v>0</v>
      </c>
      <c r="H28" s="537" t="str">
        <f>VLOOKUP(B28,'пр.взв.'!B2:H155,7,FALSE)</f>
        <v>Дураков С.Н.      Багдерин П.Г.</v>
      </c>
    </row>
    <row r="29" spans="1:8" ht="12.75">
      <c r="A29" s="381"/>
      <c r="B29" s="377"/>
      <c r="C29" s="371"/>
      <c r="D29" s="373"/>
      <c r="E29" s="362"/>
      <c r="F29" s="380"/>
      <c r="G29" s="532"/>
      <c r="H29" s="538"/>
    </row>
    <row r="30" spans="1:8" ht="12.75">
      <c r="A30" s="381" t="s">
        <v>135</v>
      </c>
      <c r="B30" s="377">
        <f>'пр.хода'!Z29</f>
        <v>13</v>
      </c>
      <c r="C30" s="370" t="str">
        <f>VLOOKUP(B30,'пр.взв.'!B3:H62,2,FALSE)</f>
        <v>Аракелян Шушан Сааковна</v>
      </c>
      <c r="D30" s="372" t="str">
        <f>VLOOKUP(B30,'пр.взв.'!B3:H155,3,FALSE)</f>
        <v>19.02.95,кмс</v>
      </c>
      <c r="E30" s="358" t="str">
        <f>VLOOKUP(B30,'пр.взв.'!B3:H62,4,FALSE)</f>
        <v>Моск</v>
      </c>
      <c r="F30" s="380" t="str">
        <f>VLOOKUP(B30,'пр.взв.'!B3:H62,5,FALSE)</f>
        <v>Москва,ГБОУ ЦСиО "Самбо-70"</v>
      </c>
      <c r="G30" s="531">
        <f>VLOOKUP(B30,'пр.взв.'!B3:H62,6,FALSE)</f>
        <v>0</v>
      </c>
      <c r="H30" s="537" t="str">
        <f>VLOOKUP(B30,'пр.взв.'!B3:H157,7,FALSE)</f>
        <v>Сальников В.К.  Кабанов Д.В.</v>
      </c>
    </row>
    <row r="31" spans="1:8" ht="12.75">
      <c r="A31" s="381"/>
      <c r="B31" s="377"/>
      <c r="C31" s="371"/>
      <c r="D31" s="373"/>
      <c r="E31" s="362"/>
      <c r="F31" s="380"/>
      <c r="G31" s="532"/>
      <c r="H31" s="538"/>
    </row>
    <row r="32" spans="1:8" ht="12.75" hidden="1">
      <c r="A32" s="381" t="s">
        <v>55</v>
      </c>
      <c r="B32" s="377">
        <f>'пр.хода'!Z30</f>
        <v>14</v>
      </c>
      <c r="C32" s="370" t="e">
        <f>VLOOKUP(B32,'пр.взв.'!B3:H64,2,FALSE)</f>
        <v>#N/A</v>
      </c>
      <c r="D32" s="372" t="e">
        <f>VLOOKUP(B32,'пр.взв.'!B3:H157,3,FALSE)</f>
        <v>#N/A</v>
      </c>
      <c r="E32" s="358" t="e">
        <f>VLOOKUP(B32,'пр.взв.'!B3:H64,4,FALSE)</f>
        <v>#N/A</v>
      </c>
      <c r="F32" s="380" t="e">
        <f>VLOOKUP(B32,'пр.взв.'!B3:H64,5,FALSE)</f>
        <v>#N/A</v>
      </c>
      <c r="G32" s="531" t="e">
        <f>VLOOKUP(B32,'пр.взв.'!B3:H64,6,FALSE)</f>
        <v>#N/A</v>
      </c>
      <c r="H32" s="537" t="e">
        <f>VLOOKUP(B32,'пр.взв.'!B3:H159,7,FALSE)</f>
        <v>#N/A</v>
      </c>
    </row>
    <row r="33" spans="1:8" ht="12.75" hidden="1">
      <c r="A33" s="381"/>
      <c r="B33" s="377"/>
      <c r="C33" s="371"/>
      <c r="D33" s="373"/>
      <c r="E33" s="362"/>
      <c r="F33" s="380"/>
      <c r="G33" s="532"/>
      <c r="H33" s="538"/>
    </row>
    <row r="34" spans="1:8" ht="12.75">
      <c r="A34" s="381" t="s">
        <v>135</v>
      </c>
      <c r="B34" s="377">
        <f>'пр.хода'!Z31</f>
        <v>3</v>
      </c>
      <c r="C34" s="370" t="str">
        <f>VLOOKUP(B34,'пр.взв.'!B3:H66,2,FALSE)</f>
        <v>Зайцева Анастасия Михайловна</v>
      </c>
      <c r="D34" s="372" t="str">
        <f>VLOOKUP(B34,'пр.взв.'!B3:H159,3,FALSE)</f>
        <v>24.12.93,мс</v>
      </c>
      <c r="E34" s="358" t="str">
        <f>VLOOKUP(B34,'пр.взв.'!B3:H66,4,FALSE)</f>
        <v>ЦФО</v>
      </c>
      <c r="F34" s="380" t="str">
        <f>VLOOKUP(B34,'пр.взв.'!B3:H66,5,FALSE)</f>
        <v>ЦФО,Тверская,Торжок</v>
      </c>
      <c r="G34" s="531">
        <f>VLOOKUP(B34,'пр.взв.'!B3:H66,6,FALSE)</f>
        <v>0</v>
      </c>
      <c r="H34" s="537" t="str">
        <f>VLOOKUP(B34,'пр.взв.'!B3:H161,7,FALSE)</f>
        <v>Савин Н.Н.</v>
      </c>
    </row>
    <row r="35" spans="1:8" ht="12.75">
      <c r="A35" s="381"/>
      <c r="B35" s="377"/>
      <c r="C35" s="371"/>
      <c r="D35" s="373"/>
      <c r="E35" s="362"/>
      <c r="F35" s="380"/>
      <c r="G35" s="532"/>
      <c r="H35" s="538"/>
    </row>
    <row r="36" spans="1:8" ht="12.75" hidden="1">
      <c r="A36" s="381" t="s">
        <v>55</v>
      </c>
      <c r="B36" s="384">
        <f>'пр.хода'!Z32</f>
        <v>16</v>
      </c>
      <c r="C36" s="370" t="e">
        <f>VLOOKUP(B36,'пр.взв.'!B3:H68,2,FALSE)</f>
        <v>#N/A</v>
      </c>
      <c r="D36" s="372" t="e">
        <f>VLOOKUP(B36,'пр.взв.'!B3:H161,3,FALSE)</f>
        <v>#N/A</v>
      </c>
      <c r="E36" s="358" t="e">
        <f>VLOOKUP(B36,'пр.взв.'!B3:H68,4,FALSE)</f>
        <v>#N/A</v>
      </c>
      <c r="F36" s="380" t="e">
        <f>VLOOKUP(B36,'пр.взв.'!B3:H68,5,FALSE)</f>
        <v>#N/A</v>
      </c>
      <c r="G36" s="382" t="e">
        <f>VLOOKUP(B36,'пр.взв.'!B3:H68,6,FALSE)</f>
        <v>#N/A</v>
      </c>
      <c r="H36" s="392" t="e">
        <f>VLOOKUP(B36,'пр.взв.'!B3:H163,7,FALSE)</f>
        <v>#N/A</v>
      </c>
    </row>
    <row r="37" spans="1:8" ht="13.5" hidden="1" thickBot="1">
      <c r="A37" s="383"/>
      <c r="B37" s="385"/>
      <c r="C37" s="386"/>
      <c r="D37" s="387"/>
      <c r="E37" s="388"/>
      <c r="F37" s="389"/>
      <c r="G37" s="390"/>
      <c r="H37" s="396"/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'[1]реквизиты'!$G$7</f>
        <v>Х.Ю.Хапай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'[1]реквизиты'!$G$8</f>
        <v>/Адыгея/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'[1]реквизиты'!$G$9</f>
        <v>А.В.Поляков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'[1]реквизиты'!$G$10</f>
        <v>/Рязань/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9" t="str">
        <f>HYPERLINK('[1]реквизиты'!$A$2)</f>
        <v>Кубок России по самбо  среди женщин 2016 г.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44"/>
      <c r="M1" s="44"/>
      <c r="N1" s="44"/>
      <c r="O1" s="44"/>
      <c r="P1" s="44"/>
    </row>
    <row r="2" spans="1:19" ht="12.75" customHeight="1">
      <c r="A2" s="423" t="str">
        <f>HYPERLINK('[1]реквизиты'!$A$3)</f>
        <v>30 сентября - 4 октября 2016г.                г.Кстово (Россия)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48  кг.</v>
      </c>
      <c r="G3" s="46"/>
      <c r="H3" s="46"/>
      <c r="I3" s="46"/>
      <c r="J3" s="46"/>
      <c r="K3" s="46"/>
      <c r="L3" s="46"/>
    </row>
    <row r="4" spans="1:3" ht="16.5" thickBot="1">
      <c r="A4" s="422" t="s">
        <v>0</v>
      </c>
      <c r="B4" s="422"/>
      <c r="C4" s="5"/>
    </row>
    <row r="5" spans="1:13" ht="12.75" customHeight="1" thickBot="1">
      <c r="A5" s="424">
        <v>1</v>
      </c>
      <c r="B5" s="413" t="str">
        <f>VLOOKUP(A5,'пр.взв.'!B5:C36,2,FALSE)</f>
        <v>Лебедева Мария Сергеевна</v>
      </c>
      <c r="C5" s="425" t="str">
        <f>VLOOKUP(A5,'пр.взв.'!B5:F36,3,FALSE)</f>
        <v>01.02.94,мс</v>
      </c>
      <c r="D5" s="413" t="str">
        <f>'пр.взв.'!F7</f>
        <v>Москва,ГБУ СШОР №45 "Пролетарский самбист"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415"/>
      <c r="B6" s="414"/>
      <c r="C6" s="426"/>
      <c r="D6" s="414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415">
        <v>9</v>
      </c>
      <c r="B7" s="417" t="str">
        <f>VLOOKUP(A7,'пр.взв.'!B7:C38,2,FALSE)</f>
        <v>Храмова Анастасия Игоревна</v>
      </c>
      <c r="C7" s="419" t="str">
        <f>VLOOKUP(A7,'пр.взв.'!B5:F36,3,FALSE)</f>
        <v>29.03.91,мс</v>
      </c>
      <c r="D7" s="421" t="str">
        <f>VLOOKUP(A7,'пр.взв.'!B1:G36,5,FALSE)</f>
        <v>ДВФО,Приморский кр.,  Владивосток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416"/>
      <c r="B8" s="418"/>
      <c r="C8" s="420"/>
      <c r="D8" s="418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24">
        <v>5</v>
      </c>
      <c r="B9" s="413" t="str">
        <f>VLOOKUP(A9,'пр.взв.'!B9:C40,2,FALSE)</f>
        <v>Грязова Мария Вадимовна</v>
      </c>
      <c r="C9" s="425" t="str">
        <f>VLOOKUP(A9,'пр.взв.'!B5:E36,3,FALSE)</f>
        <v>27.06.95,мс</v>
      </c>
      <c r="D9" s="413" t="str">
        <f>VLOOKUP(A9,'пр.взв.'!B3:G38,5,FALSE)</f>
        <v>ЦФО, Московская, Рошаль, МО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415"/>
      <c r="B10" s="414"/>
      <c r="C10" s="426"/>
      <c r="D10" s="414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415">
        <v>13</v>
      </c>
      <c r="B11" s="417" t="str">
        <f>VLOOKUP(A11,'пр.взв.'!B5:C36,2,FALSE)</f>
        <v>Аракелян Шушан Сааковна</v>
      </c>
      <c r="C11" s="419" t="str">
        <f>VLOOKUP(A11,'пр.взв.'!B5:E36,3,FALSE)</f>
        <v>19.02.95,кмс</v>
      </c>
      <c r="D11" s="421" t="str">
        <f>VLOOKUP(A11,'пр.взв.'!B5:G40,5,FALSE)</f>
        <v>Москва,ГБОУ ЦСиО "Самбо-70"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416"/>
      <c r="B12" s="418"/>
      <c r="C12" s="420"/>
      <c r="D12" s="418"/>
      <c r="E12" s="17"/>
      <c r="F12" s="427"/>
      <c r="G12" s="427"/>
      <c r="H12" s="25"/>
      <c r="I12" s="19"/>
      <c r="J12" s="13"/>
      <c r="K12" s="13"/>
      <c r="L12" s="13"/>
    </row>
    <row r="13" spans="1:12" ht="12.75" customHeight="1" thickBot="1">
      <c r="A13" s="424">
        <v>3</v>
      </c>
      <c r="B13" s="413" t="str">
        <f>VLOOKUP(A13,'пр.взв.'!B5:C36,2,FALSE)</f>
        <v>Зайцева Анастасия Михайловна</v>
      </c>
      <c r="C13" s="425" t="str">
        <f>VLOOKUP(A13,'пр.взв.'!B5:E36,3,FALSE)</f>
        <v>24.12.93,мс</v>
      </c>
      <c r="D13" s="413" t="str">
        <f>VLOOKUP(A13,'пр.взв.'!B7:G42,5,FALSE)</f>
        <v>ЦФО,Тверская,Торжок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415"/>
      <c r="B14" s="414"/>
      <c r="C14" s="426"/>
      <c r="D14" s="414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415">
        <v>11</v>
      </c>
      <c r="B15" s="417" t="str">
        <f>VLOOKUP(A15,'пр.взв.'!B15:C45,2,FALSE)</f>
        <v>Ковальчук Анна Сергеевна</v>
      </c>
      <c r="C15" s="419" t="str">
        <f>VLOOKUP(A15,'пр.взв.'!B5:E36,3,FALSE)</f>
        <v>23.12.93,мс</v>
      </c>
      <c r="D15" s="421" t="str">
        <f>VLOOKUP(A15,'пр.взв.'!B9:G44,5,FALSE)</f>
        <v>ЮФО,Волгоградская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416"/>
      <c r="B16" s="418"/>
      <c r="C16" s="420"/>
      <c r="D16" s="418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24">
        <v>7</v>
      </c>
      <c r="B17" s="413" t="str">
        <f>VLOOKUP(A17,'пр.взв.'!B17:C47,2,FALSE)</f>
        <v>Цатурян Шогик Арутюновна</v>
      </c>
      <c r="C17" s="425" t="str">
        <f>VLOOKUP(A17,'пр.взв.'!B5:E36,3,FALSE)</f>
        <v>27.08.84,мс</v>
      </c>
      <c r="D17" s="413" t="str">
        <f>VLOOKUP(A17,'пр.взв.'!B11:G46,5,FALSE)</f>
        <v>Москва,ГБУ СШОР №9 "Шаболовка"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415"/>
      <c r="B18" s="414"/>
      <c r="C18" s="426"/>
      <c r="D18" s="414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415">
        <v>15</v>
      </c>
      <c r="B19" s="417" t="e">
        <f>VLOOKUP(A19,'пр.взв.'!B19:C49,2,FALSE)</f>
        <v>#N/A</v>
      </c>
      <c r="C19" s="419" t="e">
        <f>VLOOKUP(A19,'пр.взв.'!B5:E36,3,FALSE)</f>
        <v>#N/A</v>
      </c>
      <c r="D19" s="421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416"/>
      <c r="B20" s="418"/>
      <c r="C20" s="420"/>
      <c r="D20" s="418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24">
        <v>2</v>
      </c>
      <c r="B22" s="413" t="str">
        <f>VLOOKUP(A22,'пр.взв.'!B7:E38,2,FALSE)</f>
        <v>Михалёва Елена Павловна</v>
      </c>
      <c r="C22" s="425" t="str">
        <f>VLOOKUP(A22,'пр.взв.'!B7:E38,3,FALSE)</f>
        <v>13.06.95,мс</v>
      </c>
      <c r="D22" s="413" t="str">
        <f>'пр.взв.'!F9</f>
        <v>ЦФО,Московская,Мытищи,МО</v>
      </c>
      <c r="E22" s="12"/>
      <c r="F22" s="13"/>
      <c r="G22" s="13"/>
      <c r="H22" s="13"/>
      <c r="I22" s="13"/>
      <c r="J22" s="4"/>
      <c r="K22" s="16"/>
    </row>
    <row r="23" spans="1:11" ht="15.75">
      <c r="A23" s="415"/>
      <c r="B23" s="414"/>
      <c r="C23" s="426"/>
      <c r="D23" s="421"/>
      <c r="E23" s="89"/>
      <c r="F23" s="15"/>
      <c r="G23" s="15"/>
      <c r="H23" s="13"/>
      <c r="I23" s="13"/>
      <c r="J23" s="4"/>
      <c r="K23" s="31"/>
    </row>
    <row r="24" spans="1:11" ht="16.5" thickBot="1">
      <c r="A24" s="415">
        <v>10</v>
      </c>
      <c r="B24" s="417" t="str">
        <f>VLOOKUP(A24,'пр.взв.'!B7:E38,2,FALSE)</f>
        <v>Бондарева Елена Борисовна</v>
      </c>
      <c r="C24" s="419" t="str">
        <f>VLOOKUP(A24,'пр.взв.'!B7:E38,3,FALSE)</f>
        <v>07.06.85,змс</v>
      </c>
      <c r="D24" s="421" t="str">
        <f>VLOOKUP(A24,'пр.взв.'!B8:G53,5,FALSE)</f>
        <v>ПФО,Нижегородская, Дзержинск,"Динамо"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416"/>
      <c r="B25" s="418"/>
      <c r="C25" s="420"/>
      <c r="D25" s="428"/>
      <c r="E25" s="17"/>
      <c r="F25" s="21"/>
      <c r="G25" s="19"/>
      <c r="H25" s="13"/>
      <c r="I25" s="13"/>
      <c r="J25" s="4"/>
      <c r="K25" s="31"/>
    </row>
    <row r="26" spans="1:11" ht="16.5" thickBot="1">
      <c r="A26" s="424">
        <v>6</v>
      </c>
      <c r="B26" s="413" t="str">
        <f>VLOOKUP(A26,'пр.взв.'!B7:E38,2,FALSE)</f>
        <v>Хегай Юлия Григорьевна</v>
      </c>
      <c r="C26" s="425" t="str">
        <f>VLOOKUP(A26,'пр.взв.'!B7:E38,3,FALSE)</f>
        <v>03.03.97,мс</v>
      </c>
      <c r="D26" s="413" t="str">
        <f>VLOOKUP(A26,'пр.взв.'!B2:G55,5,FALSE)</f>
        <v>Москва,ГБОУ ЦСиО "Самбо-70" Москомспорта/Ходори</v>
      </c>
      <c r="E26" s="12"/>
      <c r="F26" s="21"/>
      <c r="G26" s="16"/>
      <c r="H26" s="26"/>
      <c r="I26" s="13"/>
      <c r="J26" s="4"/>
      <c r="K26" s="31"/>
    </row>
    <row r="27" spans="1:11" ht="15.75">
      <c r="A27" s="415"/>
      <c r="B27" s="414"/>
      <c r="C27" s="426"/>
      <c r="D27" s="421"/>
      <c r="E27" s="89"/>
      <c r="F27" s="24"/>
      <c r="G27" s="15"/>
      <c r="H27" s="25"/>
      <c r="I27" s="13"/>
      <c r="J27" s="4"/>
      <c r="K27" s="31"/>
    </row>
    <row r="28" spans="1:11" ht="16.5" thickBot="1">
      <c r="A28" s="415">
        <v>14</v>
      </c>
      <c r="B28" s="417" t="e">
        <f>VLOOKUP(A28,'пр.взв.'!B7:E38,2,FALSE)</f>
        <v>#N/A</v>
      </c>
      <c r="C28" s="419" t="e">
        <f>VLOOKUP(A28,'пр.взв.'!B7:E38,3,FALSE)</f>
        <v>#N/A</v>
      </c>
      <c r="D28" s="421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416"/>
      <c r="B29" s="418"/>
      <c r="C29" s="420"/>
      <c r="D29" s="428"/>
      <c r="E29" s="17"/>
      <c r="F29" s="427"/>
      <c r="G29" s="427"/>
      <c r="H29" s="25"/>
      <c r="I29" s="19"/>
      <c r="J29" s="3"/>
      <c r="K29" s="30"/>
    </row>
    <row r="30" spans="1:9" ht="16.5" thickBot="1">
      <c r="A30" s="424">
        <v>4</v>
      </c>
      <c r="B30" s="413" t="str">
        <f>VLOOKUP(A30,'пр.взв.'!B7:E38,2,FALSE)</f>
        <v>Шкет Ольга Владимировна</v>
      </c>
      <c r="C30" s="425" t="str">
        <f>VLOOKUP(A30,'пр.взв.'!B7:E38,3,FALSE)</f>
        <v>11.05.96,мс</v>
      </c>
      <c r="D30" s="413" t="str">
        <f>VLOOKUP(A30,'пр.взв.'!B6:G59,5,FALSE)</f>
        <v>УФО,Курганская,Курган</v>
      </c>
      <c r="E30" s="12"/>
      <c r="F30" s="15"/>
      <c r="G30" s="15"/>
      <c r="H30" s="25"/>
      <c r="I30" s="16"/>
    </row>
    <row r="31" spans="1:9" ht="15.75">
      <c r="A31" s="415"/>
      <c r="B31" s="414"/>
      <c r="C31" s="426"/>
      <c r="D31" s="421"/>
      <c r="E31" s="89"/>
      <c r="F31" s="15"/>
      <c r="G31" s="15"/>
      <c r="H31" s="25"/>
      <c r="I31" s="13"/>
    </row>
    <row r="32" spans="1:9" ht="16.5" thickBot="1">
      <c r="A32" s="415">
        <v>12</v>
      </c>
      <c r="B32" s="417" t="str">
        <f>VLOOKUP(A32,'пр.взв.'!B7:E38,2,FALSE)</f>
        <v>Агазаде Оксана Аббас кызы</v>
      </c>
      <c r="C32" s="419" t="str">
        <f>VLOOKUP(A32,'пр.взв.'!B7:E38,3,FALSE)</f>
        <v>04.06.95,мс</v>
      </c>
      <c r="D32" s="421" t="str">
        <f>VLOOKUP(A32,'пр.взв.'!B8:G61,5,FALSE)</f>
        <v>Москва,ГБУ "МГФСО" </v>
      </c>
      <c r="E32" s="90"/>
      <c r="F32" s="20"/>
      <c r="G32" s="15"/>
      <c r="H32" s="25"/>
      <c r="I32" s="13"/>
    </row>
    <row r="33" spans="1:9" ht="16.5" thickBot="1">
      <c r="A33" s="416"/>
      <c r="B33" s="418"/>
      <c r="C33" s="420"/>
      <c r="D33" s="428"/>
      <c r="E33" s="17"/>
      <c r="F33" s="21"/>
      <c r="G33" s="19"/>
      <c r="H33" s="27"/>
      <c r="I33" s="13"/>
    </row>
    <row r="34" spans="1:9" ht="16.5" thickBot="1">
      <c r="A34" s="424">
        <v>8</v>
      </c>
      <c r="B34" s="413" t="str">
        <f>VLOOKUP(A34,'пр.взв.'!B7:E38,2,FALSE)</f>
        <v>Чернышова Дарья Александровна</v>
      </c>
      <c r="C34" s="425" t="str">
        <f>VLOOKUP(A34,'пр.взв.'!B7:E38,3,FALSE)</f>
        <v>22.06.96,кмс</v>
      </c>
      <c r="D34" s="413" t="str">
        <f>VLOOKUP(A34,'пр.взв.'!B10:G63,5,FALSE)</f>
        <v>ПФО,Пермский,Пермь,МО</v>
      </c>
      <c r="E34" s="12"/>
      <c r="F34" s="22"/>
      <c r="G34" s="16"/>
      <c r="H34" s="10"/>
      <c r="I34" s="10"/>
    </row>
    <row r="35" spans="1:9" ht="15.75">
      <c r="A35" s="415"/>
      <c r="B35" s="414"/>
      <c r="C35" s="426"/>
      <c r="D35" s="421"/>
      <c r="E35" s="89"/>
      <c r="F35" s="23"/>
      <c r="G35" s="17"/>
      <c r="H35" s="18"/>
      <c r="I35" s="18"/>
    </row>
    <row r="36" spans="1:9" ht="16.5" thickBot="1">
      <c r="A36" s="415">
        <v>16</v>
      </c>
      <c r="B36" s="417" t="e">
        <f>VLOOKUP(A36,'пр.взв.'!B7:E38,2,FALSE)</f>
        <v>#N/A</v>
      </c>
      <c r="C36" s="419" t="e">
        <f>VLOOKUP(A36,'пр.взв.'!B7:E38,3,FALSE)</f>
        <v>#N/A</v>
      </c>
      <c r="D36" s="421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416"/>
      <c r="B37" s="418"/>
      <c r="C37" s="420"/>
      <c r="D37" s="428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29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29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30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30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2">
      <selection activeCell="A1" sqref="A1:H42"/>
    </sheetView>
  </sheetViews>
  <sheetFormatPr defaultColWidth="9.140625" defaultRowHeight="12.75"/>
  <sheetData>
    <row r="1" spans="1:8" ht="15.75" thickBot="1">
      <c r="A1" s="397" t="str">
        <f>HYPERLINK('[1]реквизиты'!$A$2)</f>
        <v>Кубок России по самбо  среди женщин 2016 г.</v>
      </c>
      <c r="B1" s="398"/>
      <c r="C1" s="398"/>
      <c r="D1" s="398"/>
      <c r="E1" s="398"/>
      <c r="F1" s="398"/>
      <c r="G1" s="398"/>
      <c r="H1" s="399"/>
    </row>
    <row r="2" spans="1:8" ht="12.75">
      <c r="A2" s="439" t="str">
        <f>HYPERLINK('[1]реквизиты'!$A$3)</f>
        <v>30 сентября - 4 октября 2016г.                г.Кстово (Россия)</v>
      </c>
      <c r="B2" s="439"/>
      <c r="C2" s="439"/>
      <c r="D2" s="439"/>
      <c r="E2" s="439"/>
      <c r="F2" s="439"/>
      <c r="G2" s="439"/>
      <c r="H2" s="439"/>
    </row>
    <row r="3" spans="1:8" ht="18.75" thickBot="1">
      <c r="A3" s="440" t="s">
        <v>30</v>
      </c>
      <c r="B3" s="440"/>
      <c r="C3" s="440"/>
      <c r="D3" s="440"/>
      <c r="E3" s="440"/>
      <c r="F3" s="440"/>
      <c r="G3" s="440"/>
      <c r="H3" s="440"/>
    </row>
    <row r="4" spans="2:8" ht="18.75" thickBot="1">
      <c r="B4" s="70"/>
      <c r="C4" s="71"/>
      <c r="D4" s="441" t="str">
        <f>HYPERLINK('пр.взв.'!D4)</f>
        <v>в.к. 48  кг.</v>
      </c>
      <c r="E4" s="442"/>
      <c r="F4" s="443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44" t="s">
        <v>31</v>
      </c>
      <c r="B6" s="435" t="str">
        <f>VLOOKUP(J6,'пр.взв.'!B7:G38,2,FALSE)</f>
        <v>Бондарева Елена Борисовна</v>
      </c>
      <c r="C6" s="435"/>
      <c r="D6" s="435"/>
      <c r="E6" s="435"/>
      <c r="F6" s="435"/>
      <c r="G6" s="435"/>
      <c r="H6" s="437" t="str">
        <f>VLOOKUP(J6,'пр.взв.'!B7:G38,3,FALSE)</f>
        <v>07.06.85,змс</v>
      </c>
      <c r="I6" s="71"/>
      <c r="J6" s="69">
        <f>'пр.хода'!H8</f>
        <v>10</v>
      </c>
    </row>
    <row r="7" spans="1:10" ht="18">
      <c r="A7" s="445"/>
      <c r="B7" s="436"/>
      <c r="C7" s="436"/>
      <c r="D7" s="436"/>
      <c r="E7" s="436"/>
      <c r="F7" s="436"/>
      <c r="G7" s="436"/>
      <c r="H7" s="438"/>
      <c r="I7" s="71"/>
      <c r="J7" s="69"/>
    </row>
    <row r="8" spans="1:10" ht="18">
      <c r="A8" s="445"/>
      <c r="B8" s="431" t="str">
        <f>VLOOKUP(J6,'пр.взв.'!B7:G38,4,FALSE)</f>
        <v>ПФО</v>
      </c>
      <c r="C8" s="431"/>
      <c r="D8" s="431" t="str">
        <f>VLOOKUP(J6,'пр.взв.'!B7:G38,5,FALSE)</f>
        <v>ПФО,Нижегородская, Дзержинск,"Динамо"</v>
      </c>
      <c r="E8" s="431"/>
      <c r="F8" s="431"/>
      <c r="G8" s="431"/>
      <c r="H8" s="433"/>
      <c r="I8" s="71"/>
      <c r="J8" s="69"/>
    </row>
    <row r="9" spans="1:10" ht="18.75" thickBot="1">
      <c r="A9" s="446"/>
      <c r="B9" s="432"/>
      <c r="C9" s="432"/>
      <c r="D9" s="432"/>
      <c r="E9" s="432"/>
      <c r="F9" s="432"/>
      <c r="G9" s="432"/>
      <c r="H9" s="434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454" t="s">
        <v>32</v>
      </c>
      <c r="B11" s="435" t="str">
        <f>VLOOKUP(J11,'пр.взв.'!B2:G43,2,FALSE)</f>
        <v>Храмова Анастасия Игоревна</v>
      </c>
      <c r="C11" s="435"/>
      <c r="D11" s="435"/>
      <c r="E11" s="435"/>
      <c r="F11" s="435"/>
      <c r="G11" s="435"/>
      <c r="H11" s="437" t="str">
        <f>VLOOKUP(J11,'пр.взв.'!B2:G43,3,FALSE)</f>
        <v>29.03.91,мс</v>
      </c>
      <c r="I11" s="71"/>
      <c r="J11" s="69">
        <f>'пр.хода'!H20</f>
        <v>9</v>
      </c>
    </row>
    <row r="12" spans="1:10" ht="18" customHeight="1">
      <c r="A12" s="455"/>
      <c r="B12" s="436"/>
      <c r="C12" s="436"/>
      <c r="D12" s="436"/>
      <c r="E12" s="436"/>
      <c r="F12" s="436"/>
      <c r="G12" s="436"/>
      <c r="H12" s="438"/>
      <c r="I12" s="71"/>
      <c r="J12" s="69"/>
    </row>
    <row r="13" spans="1:10" ht="18">
      <c r="A13" s="455"/>
      <c r="B13" s="431" t="str">
        <f>VLOOKUP(J11,'пр.взв.'!B2:G43,4,FALSE)</f>
        <v>ДВФО</v>
      </c>
      <c r="C13" s="431"/>
      <c r="D13" s="431" t="str">
        <f>VLOOKUP(J11,'пр.взв.'!B2:G43,5,FALSE)</f>
        <v>ДВФО,Приморский кр.,  Владивосток</v>
      </c>
      <c r="E13" s="431"/>
      <c r="F13" s="431"/>
      <c r="G13" s="431"/>
      <c r="H13" s="433"/>
      <c r="I13" s="71"/>
      <c r="J13" s="69"/>
    </row>
    <row r="14" spans="1:10" ht="18.75" thickBot="1">
      <c r="A14" s="456"/>
      <c r="B14" s="432"/>
      <c r="C14" s="432"/>
      <c r="D14" s="432"/>
      <c r="E14" s="432"/>
      <c r="F14" s="432"/>
      <c r="G14" s="432"/>
      <c r="H14" s="434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51" t="s">
        <v>33</v>
      </c>
      <c r="B16" s="435" t="str">
        <f>VLOOKUP(J16,'пр.взв.'!B4:G87,2,FALSE)</f>
        <v>Лебедева Мария Сергеевна</v>
      </c>
      <c r="C16" s="435"/>
      <c r="D16" s="435"/>
      <c r="E16" s="435"/>
      <c r="F16" s="435"/>
      <c r="G16" s="435"/>
      <c r="H16" s="437" t="str">
        <f>VLOOKUP(J16,'пр.взв.'!B4:G97,3,FALSE)</f>
        <v>01.02.94,мс</v>
      </c>
      <c r="I16" s="71"/>
      <c r="J16" s="69">
        <f>'пр.хода'!E32</f>
        <v>1</v>
      </c>
    </row>
    <row r="17" spans="1:10" ht="18" customHeight="1">
      <c r="A17" s="452"/>
      <c r="B17" s="436"/>
      <c r="C17" s="436"/>
      <c r="D17" s="436"/>
      <c r="E17" s="436"/>
      <c r="F17" s="436"/>
      <c r="G17" s="436"/>
      <c r="H17" s="438"/>
      <c r="I17" s="71"/>
      <c r="J17" s="69"/>
    </row>
    <row r="18" spans="1:10" ht="18">
      <c r="A18" s="452"/>
      <c r="B18" s="431" t="str">
        <f>VLOOKUP(J16,'пр.взв.'!B7:G48,4,FALSE)</f>
        <v>Моск</v>
      </c>
      <c r="C18" s="431"/>
      <c r="D18" s="431" t="str">
        <f>VLOOKUP(J16,'пр.взв.'!B7:G48,5,FALSE)</f>
        <v>Москва,ГБУ СШОР №45 "Пролетарский самбист"</v>
      </c>
      <c r="E18" s="431"/>
      <c r="F18" s="431"/>
      <c r="G18" s="431"/>
      <c r="H18" s="433"/>
      <c r="I18" s="71"/>
      <c r="J18" s="69"/>
    </row>
    <row r="19" spans="1:10" ht="18.75" thickBot="1">
      <c r="A19" s="453"/>
      <c r="B19" s="432"/>
      <c r="C19" s="432"/>
      <c r="D19" s="432"/>
      <c r="E19" s="432"/>
      <c r="F19" s="432"/>
      <c r="G19" s="432"/>
      <c r="H19" s="434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51" t="s">
        <v>33</v>
      </c>
      <c r="B21" s="435" t="str">
        <f>VLOOKUP(J21,'пр.взв.'!B2:G53,2,FALSE)</f>
        <v>Цатурян Шогик Арутюновна</v>
      </c>
      <c r="C21" s="435"/>
      <c r="D21" s="435"/>
      <c r="E21" s="435"/>
      <c r="F21" s="435"/>
      <c r="G21" s="435"/>
      <c r="H21" s="437" t="str">
        <f>VLOOKUP(J21,'пр.взв.'!B3:G92,3,FALSE)</f>
        <v>27.08.84,мс</v>
      </c>
      <c r="I21" s="71"/>
      <c r="J21" s="69">
        <f>'пр.хода'!Q32</f>
        <v>7</v>
      </c>
    </row>
    <row r="22" spans="1:10" ht="18" customHeight="1">
      <c r="A22" s="452"/>
      <c r="B22" s="436"/>
      <c r="C22" s="436"/>
      <c r="D22" s="436"/>
      <c r="E22" s="436"/>
      <c r="F22" s="436"/>
      <c r="G22" s="436"/>
      <c r="H22" s="438"/>
      <c r="I22" s="71"/>
      <c r="J22" s="69"/>
    </row>
    <row r="23" spans="1:9" ht="18">
      <c r="A23" s="452"/>
      <c r="B23" s="431" t="str">
        <f>VLOOKUP(J21,'пр.взв.'!B6:G53,4,FALSE)</f>
        <v>Моск</v>
      </c>
      <c r="C23" s="431"/>
      <c r="D23" s="431" t="str">
        <f>VLOOKUP(J21,'пр.взв.'!B6:G53,5,FALSE)</f>
        <v>Москва,ГБУ СШОР №9 "Шаболовка"</v>
      </c>
      <c r="E23" s="431"/>
      <c r="F23" s="431"/>
      <c r="G23" s="431"/>
      <c r="H23" s="433"/>
      <c r="I23" s="71"/>
    </row>
    <row r="24" spans="1:9" ht="18.75" thickBot="1">
      <c r="A24" s="453"/>
      <c r="B24" s="432"/>
      <c r="C24" s="432"/>
      <c r="D24" s="432"/>
      <c r="E24" s="432"/>
      <c r="F24" s="432"/>
      <c r="G24" s="432"/>
      <c r="H24" s="434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47" t="str">
        <f>VLOOKUP(J28,'пр.взв.'!B7:H38,7,FALSE)</f>
        <v>Береснев С.Н.</v>
      </c>
      <c r="B28" s="448"/>
      <c r="C28" s="448"/>
      <c r="D28" s="448"/>
      <c r="E28" s="448"/>
      <c r="F28" s="448"/>
      <c r="G28" s="448"/>
      <c r="H28" s="449"/>
      <c r="J28">
        <f>'пр.хода'!H8</f>
        <v>10</v>
      </c>
    </row>
    <row r="29" spans="1:8" ht="13.5" thickBot="1">
      <c r="A29" s="450"/>
      <c r="B29" s="432"/>
      <c r="C29" s="432"/>
      <c r="D29" s="432"/>
      <c r="E29" s="432"/>
      <c r="F29" s="432"/>
      <c r="G29" s="432"/>
      <c r="H29" s="434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2016-10-01T15:42:54Z</cp:lastPrinted>
  <dcterms:created xsi:type="dcterms:W3CDTF">1996-10-08T23:32:33Z</dcterms:created>
  <dcterms:modified xsi:type="dcterms:W3CDTF">2016-10-01T17:30:09Z</dcterms:modified>
  <cp:category/>
  <cp:version/>
  <cp:contentType/>
  <cp:contentStatus/>
</cp:coreProperties>
</file>