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<sst xmlns="http://schemas.openxmlformats.org/spreadsheetml/2006/main" count="404" uniqueCount="169">
  <si>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</si>
  <si>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</si>
  <si>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</si>
  <si>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</si>
  <si>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</si>
  <si>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</si>
  <si>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</si>
  <si>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</si>
  <si>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</si>
  <si>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</si>
  <si>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</si>
  <si>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</si>
  <si>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</si>
  <si>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</si>
  <si>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</si>
  <si>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</si>
  <si>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</si>
  <si>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</si>
  <si>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</si>
  <si>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</si>
  <si>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</si>
  <si>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</si>
  <si>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</si>
  <si>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</si>
  <si>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</si>
  <si>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</si>
  <si>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</si>
  <si>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</si>
  <si>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</si>
  <si>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</si>
  <si>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</si>
  <si>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</si>
  <si>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</si>
  <si>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</si>
  <si>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</si>
  <si>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</si>
  <si>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</si>
  <si>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</si>
  <si>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</si>
  <si>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</si>
  <si>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</si>
  <si>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</si>
  <si>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</si>
  <si>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</si>
  <si>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</si>
  <si>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</si>
  <si>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</si>
  <si>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</si>
  <si>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</si>
  <si>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</si>
  <si>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</si>
  <si>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</si>
  <si>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</si>
  <si>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</si>
  <si>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</si>
  <si>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</si>
  <si>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</si>
  <si>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</si>
  <si>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</si>
  <si>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</si>
  <si>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ут</t>
  </si>
  <si>
    <t>Бабгоев Олег Гамельевич</t>
  </si>
  <si>
    <t>29.07.1990 мс</t>
  </si>
  <si>
    <t>СКФО</t>
  </si>
  <si>
    <t>Ставропольский кр.</t>
  </si>
  <si>
    <t>Хапай А.Ю. Ким Р.В.</t>
  </si>
  <si>
    <t>Суханов Денис Николаевич</t>
  </si>
  <si>
    <t>22.03.1991 мсмк</t>
  </si>
  <si>
    <t>УрФО</t>
  </si>
  <si>
    <t>Курганская обл.</t>
  </si>
  <si>
    <t>Стенников М.Г.</t>
  </si>
  <si>
    <t>Абдулкагиров Магомед Камингаджиевич</t>
  </si>
  <si>
    <t>19.11.1992 мс</t>
  </si>
  <si>
    <t>Захаркин А.В. Кишмахов Р.М.</t>
  </si>
  <si>
    <t>Новиков Игорь Дмитриевич</t>
  </si>
  <si>
    <t>27.06.1996 кмс</t>
  </si>
  <si>
    <t>С-Пб</t>
  </si>
  <si>
    <t>Санкт-Петербург</t>
  </si>
  <si>
    <t>Кусакин С.И. Гайсин Д.А.</t>
  </si>
  <si>
    <t>Кирюхин Сергей Александрович</t>
  </si>
  <si>
    <t>23.02.1987 змс</t>
  </si>
  <si>
    <t>Кусакин С.И. Удовик С.В.</t>
  </si>
  <si>
    <t>Гереков Рустам Магомедрасулович</t>
  </si>
  <si>
    <t>25.07.1995 мс</t>
  </si>
  <si>
    <t>Болов В.В.</t>
  </si>
  <si>
    <t>Водовсков Михаил Юрьевич</t>
  </si>
  <si>
    <t>17.03.1995 мс</t>
  </si>
  <si>
    <t>ЦФО</t>
  </si>
  <si>
    <t>Рязанская обл.</t>
  </si>
  <si>
    <t>Фофанов К.Н. Перетрухин В.Н.</t>
  </si>
  <si>
    <t>Манукян Арутюн Самвелович</t>
  </si>
  <si>
    <t>29.03.1993 мс</t>
  </si>
  <si>
    <t>Куржев Али Рамазанович</t>
  </si>
  <si>
    <t>28.04.1989 мсмк</t>
  </si>
  <si>
    <t>Фофанов К.Н. Серегин С.М.</t>
  </si>
  <si>
    <t>Моисеев Егор Вадимович</t>
  </si>
  <si>
    <t>28.04.1996 мс</t>
  </si>
  <si>
    <t>Айнуллин Равиль Жафярович</t>
  </si>
  <si>
    <t>17.06.1989 мс</t>
  </si>
  <si>
    <t>Моск</t>
  </si>
  <si>
    <t>Москва</t>
  </si>
  <si>
    <t>Леонтьев А.А. Павлов Д.А.</t>
  </si>
  <si>
    <t>Перепелюк Андрей Александрович</t>
  </si>
  <si>
    <t>06.08.1985 мсмк</t>
  </si>
  <si>
    <t>Фунтиков П.В. Павлов Д.А.</t>
  </si>
  <si>
    <t>Никулин Иван Дмитриевич</t>
  </si>
  <si>
    <t>20.03.1993 мсмк</t>
  </si>
  <si>
    <t>Свердловская обл.</t>
  </si>
  <si>
    <t>Стенников М.Г. Мельников А.Н.</t>
  </si>
  <si>
    <t>Поздеев Дмитрий Андреевич</t>
  </si>
  <si>
    <t>06.0-5.1995 мс</t>
  </si>
  <si>
    <t>Сухогузов Иван Сергеевич</t>
  </si>
  <si>
    <t>19.02.1992 мс</t>
  </si>
  <si>
    <t>Демин Антон Александрович</t>
  </si>
  <si>
    <t>16.10.1989 мс</t>
  </si>
  <si>
    <t>ПФО</t>
  </si>
  <si>
    <t>Саратовская обл.</t>
  </si>
  <si>
    <t>Глухов В.Н.</t>
  </si>
  <si>
    <t>Ульяхов Александр Александрович</t>
  </si>
  <si>
    <t>16.07.1988 мс</t>
  </si>
  <si>
    <t>Брянская обл.</t>
  </si>
  <si>
    <t>Терешок А.А.</t>
  </si>
  <si>
    <t>Кыржу Дмитрий Викторович</t>
  </si>
  <si>
    <t>17.03.1996 кмс</t>
  </si>
  <si>
    <t>ЮФО</t>
  </si>
  <si>
    <t>Краснодарский кр.</t>
  </si>
  <si>
    <t>Антонян Р.А.</t>
  </si>
  <si>
    <t>Матевосян Левон Эдуардович</t>
  </si>
  <si>
    <t>30.10.1988 мс</t>
  </si>
  <si>
    <t>Дученко В.Ф. Гарькуша А.В.</t>
  </si>
  <si>
    <t>Кожевников Семен Николаевич</t>
  </si>
  <si>
    <t>21.11.1988 мс</t>
  </si>
  <si>
    <t>СФО</t>
  </si>
  <si>
    <t>Красноярский кр.</t>
  </si>
  <si>
    <t>Батурин А.В. Калентьев В.И.</t>
  </si>
  <si>
    <t>Котов Максим Сергеевич</t>
  </si>
  <si>
    <t>16.08.1995 мс</t>
  </si>
  <si>
    <t>Пермский кр.</t>
  </si>
  <si>
    <t>Газеев А.Г.</t>
  </si>
  <si>
    <t>Аров Мурат Шахамбиевич</t>
  </si>
  <si>
    <t>09.06.1993 кмс</t>
  </si>
  <si>
    <t>КЧР</t>
  </si>
  <si>
    <t>Тотоев Р.Р.</t>
  </si>
  <si>
    <t>Петров Дмитрий Витальевич</t>
  </si>
  <si>
    <t>29.09.1997 кмс</t>
  </si>
  <si>
    <t>Чувашская Р.</t>
  </si>
  <si>
    <t>Малов С.А. Гусев О.М.</t>
  </si>
  <si>
    <t>Будимиров Алексей Евгеньевич</t>
  </si>
  <si>
    <t>06.03.1990 мс</t>
  </si>
  <si>
    <t>Пензенская обл.</t>
  </si>
  <si>
    <t>Дуднев В.В.</t>
  </si>
  <si>
    <t>Демьяненко Сергей Александрович</t>
  </si>
  <si>
    <t>13.02.1992 мс</t>
  </si>
  <si>
    <t>Омская обл.</t>
  </si>
  <si>
    <t>Горбунов А.В. Бобровский В.А.</t>
  </si>
  <si>
    <t>Кавин Сергей Владимирович</t>
  </si>
  <si>
    <t>19.09.1980 мс</t>
  </si>
  <si>
    <t>Ивановская обл.</t>
  </si>
  <si>
    <t>Изместьев В.П. Володин А.Н.</t>
  </si>
  <si>
    <t>Буров Андрей Вячеславович</t>
  </si>
  <si>
    <t>02.10.1988 мс</t>
  </si>
  <si>
    <t>в.к. 82 кг.</t>
  </si>
  <si>
    <t>27 участника</t>
  </si>
  <si>
    <t>0:3</t>
  </si>
  <si>
    <t>3:0</t>
  </si>
  <si>
    <t>3:1</t>
  </si>
  <si>
    <t>4:0</t>
  </si>
  <si>
    <t>0:4</t>
  </si>
  <si>
    <t>21-27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</si>
</sst>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24" borderId="36" xfId="0" applyNumberFormat="1" applyFont="1" applyFill="1" applyBorder="1" applyAlignment="1">
      <alignment horizontal="center" vertical="center"/>
    </xf>
    <xf numFmtId="49" fontId="0" fillId="24" borderId="36" xfId="0" applyNumberFormat="1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0" fillId="24" borderId="36" xfId="0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7" fillId="0" borderId="36" xfId="0" applyFont="1" applyBorder="1" applyAlignment="1">
      <alignment horizontal="left" vertical="top" wrapText="1"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28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24" xfId="0" applyFont="1" applyBorder="1" applyAlignment="1">
      <alignment wrapText="1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2" xfId="42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28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3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48" fillId="0" borderId="42" xfId="42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28" fillId="26" borderId="37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0" fontId="28" fillId="2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8" fillId="28" borderId="43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17" borderId="43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5" xfId="0" applyFont="1" applyFill="1" applyBorder="1" applyAlignment="1">
      <alignment horizontal="center" vertical="center"/>
    </xf>
    <xf numFmtId="0" fontId="18" fillId="27" borderId="43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5" xfId="0" applyFont="1" applyFill="1" applyBorder="1" applyAlignment="1">
      <alignment horizontal="center" vertic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28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1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49" fillId="0" borderId="47" xfId="0" applyNumberFormat="1" applyFont="1" applyBorder="1" applyAlignment="1" applyProtection="1">
      <alignment horizontal="center" vertical="center" wrapText="1"/>
      <protection locked="0"/>
    </xf>
    <xf numFmtId="0" fontId="49" fillId="0" borderId="48" xfId="0" applyNumberFormat="1" applyFont="1" applyBorder="1" applyAlignment="1" applyProtection="1">
      <alignment horizontal="center" vertical="center" wrapText="1"/>
      <protection locked="0"/>
    </xf>
    <xf numFmtId="0" fontId="49" fillId="0" borderId="49" xfId="0" applyNumberFormat="1" applyFont="1" applyBorder="1" applyAlignment="1" applyProtection="1">
      <alignment horizontal="center" vertical="center" wrapText="1"/>
      <protection locked="0"/>
    </xf>
    <xf numFmtId="0" fontId="49" fillId="0" borderId="50" xfId="0" applyNumberFormat="1" applyFont="1" applyBorder="1" applyAlignment="1" applyProtection="1">
      <alignment horizontal="center" vertical="center" wrapText="1"/>
      <protection locked="0"/>
    </xf>
    <xf numFmtId="0" fontId="49" fillId="0" borderId="51" xfId="0" applyNumberFormat="1" applyFont="1" applyBorder="1" applyAlignment="1" applyProtection="1">
      <alignment horizontal="center" vertical="center" wrapText="1"/>
      <protection locked="0"/>
    </xf>
    <xf numFmtId="0" fontId="49" fillId="0" borderId="52" xfId="0" applyNumberFormat="1" applyFont="1" applyBorder="1" applyAlignment="1" applyProtection="1">
      <alignment horizontal="center" vertical="center" wrapText="1"/>
      <protection locked="0"/>
    </xf>
    <xf numFmtId="0" fontId="47" fillId="0" borderId="23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71"/>
  <sheetViews>
    <sheetView zoomScalePageLayoutView="0" workbookViewId="0" topLeftCell="A44">
      <selection activeCell="H69" sqref="A61:H7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32" t="s">
        <v>24</v>
      </c>
      <c r="B1" s="232"/>
      <c r="C1" s="232"/>
      <c r="D1" s="232"/>
      <c r="E1" s="232"/>
      <c r="F1" s="232"/>
      <c r="G1" s="232"/>
      <c r="H1" s="232"/>
    </row>
    <row r="2" spans="3:9" ht="27.75" customHeight="1" thickBot="1">
      <c r="C2" s="229" t="str">
        <f>HYPERLINK('[1]реквизиты'!$A$2)</f>
        <v>Кубок России по самбо  среди мужчин 2016 г.</v>
      </c>
      <c r="D2" s="230"/>
      <c r="E2" s="230"/>
      <c r="F2" s="230"/>
      <c r="G2" s="230"/>
      <c r="H2" s="231"/>
      <c r="I2" s="62"/>
    </row>
    <row r="3" spans="1:8" ht="12.75" customHeight="1">
      <c r="A3" s="233" t="str">
        <f>HYPERLINK('[1]реквизиты'!$A$3)</f>
        <v>30 сентября - 4 октября 2016г.                г.Кстово (Россия)</v>
      </c>
      <c r="B3" s="233"/>
      <c r="C3" s="233"/>
      <c r="D3" s="233"/>
      <c r="E3" s="233"/>
      <c r="F3" s="233"/>
      <c r="G3" s="233"/>
      <c r="H3" s="233"/>
    </row>
    <row r="4" spans="4:5" ht="12.75">
      <c r="D4" s="194" t="s">
        <v>161</v>
      </c>
      <c r="E4" s="194"/>
    </row>
    <row r="5" spans="1:8" ht="12.75" customHeight="1">
      <c r="A5" s="195" t="s">
        <v>4</v>
      </c>
      <c r="B5" s="221" t="s">
        <v>5</v>
      </c>
      <c r="C5" s="195" t="s">
        <v>6</v>
      </c>
      <c r="D5" s="195" t="s">
        <v>7</v>
      </c>
      <c r="E5" s="223" t="s">
        <v>8</v>
      </c>
      <c r="F5" s="224"/>
      <c r="G5" s="195" t="s">
        <v>10</v>
      </c>
      <c r="H5" s="195" t="s">
        <v>9</v>
      </c>
    </row>
    <row r="6" spans="1:8" ht="12.75" customHeight="1">
      <c r="A6" s="196"/>
      <c r="B6" s="222"/>
      <c r="C6" s="196"/>
      <c r="D6" s="196"/>
      <c r="E6" s="225"/>
      <c r="F6" s="226"/>
      <c r="G6" s="196"/>
      <c r="H6" s="196"/>
    </row>
    <row r="7" spans="1:8" ht="12.75" customHeight="1">
      <c r="A7" s="197">
        <v>1</v>
      </c>
      <c r="B7" s="197">
        <v>1</v>
      </c>
      <c r="C7" s="189" t="s">
        <v>127</v>
      </c>
      <c r="D7" s="190" t="s">
        <v>128</v>
      </c>
      <c r="E7" s="187" t="s">
        <v>124</v>
      </c>
      <c r="F7" s="219" t="s">
        <v>125</v>
      </c>
      <c r="G7" s="190"/>
      <c r="H7" s="188" t="s">
        <v>129</v>
      </c>
    </row>
    <row r="8" spans="1:8" ht="15" customHeight="1">
      <c r="A8" s="198"/>
      <c r="B8" s="197"/>
      <c r="C8" s="189"/>
      <c r="D8" s="190"/>
      <c r="E8" s="187"/>
      <c r="F8" s="220"/>
      <c r="G8" s="190"/>
      <c r="H8" s="188"/>
    </row>
    <row r="9" spans="1:8" ht="12.75" customHeight="1">
      <c r="A9" s="197">
        <v>2</v>
      </c>
      <c r="B9" s="197">
        <v>2</v>
      </c>
      <c r="C9" s="188" t="s">
        <v>79</v>
      </c>
      <c r="D9" s="187" t="s">
        <v>80</v>
      </c>
      <c r="E9" s="187" t="s">
        <v>76</v>
      </c>
      <c r="F9" s="219" t="s">
        <v>77</v>
      </c>
      <c r="G9" s="191"/>
      <c r="H9" s="188" t="s">
        <v>81</v>
      </c>
    </row>
    <row r="10" spans="1:8" ht="15" customHeight="1">
      <c r="A10" s="198"/>
      <c r="B10" s="197"/>
      <c r="C10" s="188"/>
      <c r="D10" s="187"/>
      <c r="E10" s="187"/>
      <c r="F10" s="220"/>
      <c r="G10" s="191"/>
      <c r="H10" s="188"/>
    </row>
    <row r="11" spans="1:8" ht="15" customHeight="1">
      <c r="A11" s="197">
        <v>3</v>
      </c>
      <c r="B11" s="197">
        <v>3</v>
      </c>
      <c r="C11" s="188" t="s">
        <v>113</v>
      </c>
      <c r="D11" s="186" t="s">
        <v>114</v>
      </c>
      <c r="E11" s="187" t="s">
        <v>115</v>
      </c>
      <c r="F11" s="219" t="s">
        <v>116</v>
      </c>
      <c r="G11" s="191"/>
      <c r="H11" s="188" t="s">
        <v>117</v>
      </c>
    </row>
    <row r="12" spans="1:8" ht="15.75" customHeight="1">
      <c r="A12" s="198"/>
      <c r="B12" s="197"/>
      <c r="C12" s="188"/>
      <c r="D12" s="187"/>
      <c r="E12" s="187"/>
      <c r="F12" s="220"/>
      <c r="G12" s="191"/>
      <c r="H12" s="188"/>
    </row>
    <row r="13" spans="1:8" ht="12.75" customHeight="1">
      <c r="A13" s="197">
        <v>4</v>
      </c>
      <c r="B13" s="197">
        <v>4</v>
      </c>
      <c r="C13" s="188" t="s">
        <v>92</v>
      </c>
      <c r="D13" s="187" t="s">
        <v>93</v>
      </c>
      <c r="E13" s="187" t="s">
        <v>87</v>
      </c>
      <c r="F13" s="203" t="s">
        <v>88</v>
      </c>
      <c r="G13" s="191"/>
      <c r="H13" s="188" t="s">
        <v>94</v>
      </c>
    </row>
    <row r="14" spans="1:8" ht="15" customHeight="1">
      <c r="A14" s="198"/>
      <c r="B14" s="197"/>
      <c r="C14" s="188"/>
      <c r="D14" s="187"/>
      <c r="E14" s="187"/>
      <c r="F14" s="204"/>
      <c r="G14" s="191"/>
      <c r="H14" s="188"/>
    </row>
    <row r="15" spans="1:8" ht="12.75" customHeight="1">
      <c r="A15" s="197">
        <v>5</v>
      </c>
      <c r="B15" s="197">
        <v>5</v>
      </c>
      <c r="C15" s="188" t="s">
        <v>102</v>
      </c>
      <c r="D15" s="186" t="s">
        <v>103</v>
      </c>
      <c r="E15" s="195" t="s">
        <v>99</v>
      </c>
      <c r="F15" s="199" t="s">
        <v>100</v>
      </c>
      <c r="G15" s="191"/>
      <c r="H15" s="188" t="s">
        <v>104</v>
      </c>
    </row>
    <row r="16" spans="1:8" ht="15" customHeight="1">
      <c r="A16" s="198"/>
      <c r="B16" s="197"/>
      <c r="C16" s="188"/>
      <c r="D16" s="202"/>
      <c r="E16" s="196"/>
      <c r="F16" s="199"/>
      <c r="G16" s="191"/>
      <c r="H16" s="227"/>
    </row>
    <row r="17" spans="1:8" ht="12.75" customHeight="1">
      <c r="A17" s="197">
        <v>6</v>
      </c>
      <c r="B17" s="197">
        <v>6</v>
      </c>
      <c r="C17" s="188" t="s">
        <v>109</v>
      </c>
      <c r="D17" s="187" t="s">
        <v>110</v>
      </c>
      <c r="E17" s="195" t="s">
        <v>68</v>
      </c>
      <c r="F17" s="189" t="s">
        <v>107</v>
      </c>
      <c r="G17" s="191"/>
      <c r="H17" s="188" t="s">
        <v>108</v>
      </c>
    </row>
    <row r="18" spans="1:8" ht="15" customHeight="1">
      <c r="A18" s="198"/>
      <c r="B18" s="197"/>
      <c r="C18" s="188"/>
      <c r="D18" s="187"/>
      <c r="E18" s="196"/>
      <c r="F18" s="189"/>
      <c r="G18" s="191"/>
      <c r="H18" s="188"/>
    </row>
    <row r="19" spans="1:8" ht="12.75" customHeight="1">
      <c r="A19" s="197">
        <v>7</v>
      </c>
      <c r="B19" s="200">
        <v>7</v>
      </c>
      <c r="C19" s="199" t="s">
        <v>61</v>
      </c>
      <c r="D19" s="201" t="s">
        <v>62</v>
      </c>
      <c r="E19" s="195" t="s">
        <v>63</v>
      </c>
      <c r="F19" s="188" t="s">
        <v>64</v>
      </c>
      <c r="G19" s="191"/>
      <c r="H19" s="199" t="s">
        <v>65</v>
      </c>
    </row>
    <row r="20" spans="1:8" ht="15" customHeight="1">
      <c r="A20" s="198"/>
      <c r="B20" s="200"/>
      <c r="C20" s="199"/>
      <c r="D20" s="201"/>
      <c r="E20" s="196"/>
      <c r="F20" s="188"/>
      <c r="G20" s="191"/>
      <c r="H20" s="199"/>
    </row>
    <row r="21" spans="1:8" ht="12.75" customHeight="1">
      <c r="A21" s="197">
        <v>8</v>
      </c>
      <c r="B21" s="197">
        <v>8</v>
      </c>
      <c r="C21" s="188" t="s">
        <v>159</v>
      </c>
      <c r="D21" s="187" t="s">
        <v>160</v>
      </c>
      <c r="E21" s="192" t="s">
        <v>87</v>
      </c>
      <c r="F21" s="188" t="s">
        <v>157</v>
      </c>
      <c r="G21" s="191"/>
      <c r="H21" s="188" t="s">
        <v>158</v>
      </c>
    </row>
    <row r="22" spans="1:8" ht="15" customHeight="1">
      <c r="A22" s="198"/>
      <c r="B22" s="197"/>
      <c r="C22" s="188"/>
      <c r="D22" s="187"/>
      <c r="E22" s="193"/>
      <c r="F22" s="188"/>
      <c r="G22" s="191"/>
      <c r="H22" s="188"/>
    </row>
    <row r="23" spans="1:8" ht="12.75" customHeight="1">
      <c r="A23" s="197">
        <v>9</v>
      </c>
      <c r="B23" s="197">
        <v>9</v>
      </c>
      <c r="C23" s="188" t="s">
        <v>143</v>
      </c>
      <c r="D23" s="187" t="s">
        <v>144</v>
      </c>
      <c r="E23" s="192" t="s">
        <v>115</v>
      </c>
      <c r="F23" s="199" t="s">
        <v>145</v>
      </c>
      <c r="G23" s="191"/>
      <c r="H23" s="188" t="s">
        <v>146</v>
      </c>
    </row>
    <row r="24" spans="1:8" ht="15" customHeight="1">
      <c r="A24" s="198"/>
      <c r="B24" s="197"/>
      <c r="C24" s="188"/>
      <c r="D24" s="187"/>
      <c r="E24" s="193"/>
      <c r="F24" s="199"/>
      <c r="G24" s="191"/>
      <c r="H24" s="188"/>
    </row>
    <row r="25" spans="1:8" ht="12.75" customHeight="1">
      <c r="A25" s="197">
        <v>10</v>
      </c>
      <c r="B25" s="197">
        <v>10</v>
      </c>
      <c r="C25" s="188" t="s">
        <v>122</v>
      </c>
      <c r="D25" s="186" t="s">
        <v>123</v>
      </c>
      <c r="E25" s="195" t="s">
        <v>124</v>
      </c>
      <c r="F25" s="188" t="s">
        <v>125</v>
      </c>
      <c r="G25" s="191"/>
      <c r="H25" s="188" t="s">
        <v>126</v>
      </c>
    </row>
    <row r="26" spans="1:8" ht="15" customHeight="1">
      <c r="A26" s="198"/>
      <c r="B26" s="197"/>
      <c r="C26" s="188"/>
      <c r="D26" s="187"/>
      <c r="E26" s="196"/>
      <c r="F26" s="188"/>
      <c r="G26" s="191"/>
      <c r="H26" s="188"/>
    </row>
    <row r="27" spans="1:8" ht="12.75" customHeight="1">
      <c r="A27" s="197">
        <v>11</v>
      </c>
      <c r="B27" s="197">
        <v>11</v>
      </c>
      <c r="C27" s="188" t="s">
        <v>111</v>
      </c>
      <c r="D27" s="187" t="s">
        <v>112</v>
      </c>
      <c r="E27" s="195" t="s">
        <v>68</v>
      </c>
      <c r="F27" s="189" t="s">
        <v>107</v>
      </c>
      <c r="G27" s="191"/>
      <c r="H27" s="188" t="s">
        <v>108</v>
      </c>
    </row>
    <row r="28" spans="1:8" ht="15" customHeight="1">
      <c r="A28" s="198"/>
      <c r="B28" s="197"/>
      <c r="C28" s="188"/>
      <c r="D28" s="187"/>
      <c r="E28" s="196"/>
      <c r="F28" s="189"/>
      <c r="G28" s="191"/>
      <c r="H28" s="188"/>
    </row>
    <row r="29" spans="1:8" ht="15.75" customHeight="1">
      <c r="A29" s="197">
        <v>12</v>
      </c>
      <c r="B29" s="197">
        <v>12</v>
      </c>
      <c r="C29" s="188" t="s">
        <v>130</v>
      </c>
      <c r="D29" s="186" t="s">
        <v>131</v>
      </c>
      <c r="E29" s="192" t="s">
        <v>132</v>
      </c>
      <c r="F29" s="188" t="s">
        <v>133</v>
      </c>
      <c r="G29" s="191"/>
      <c r="H29" s="188" t="s">
        <v>134</v>
      </c>
    </row>
    <row r="30" spans="1:8" ht="15" customHeight="1">
      <c r="A30" s="198"/>
      <c r="B30" s="197"/>
      <c r="C30" s="188"/>
      <c r="D30" s="186"/>
      <c r="E30" s="193"/>
      <c r="F30" s="188"/>
      <c r="G30" s="191"/>
      <c r="H30" s="188"/>
    </row>
    <row r="31" spans="1:8" ht="12.75" customHeight="1">
      <c r="A31" s="197">
        <v>13</v>
      </c>
      <c r="B31" s="197">
        <v>13</v>
      </c>
      <c r="C31" s="188" t="s">
        <v>74</v>
      </c>
      <c r="D31" s="187" t="s">
        <v>75</v>
      </c>
      <c r="E31" s="195" t="s">
        <v>76</v>
      </c>
      <c r="F31" s="188" t="s">
        <v>77</v>
      </c>
      <c r="G31" s="191"/>
      <c r="H31" s="188" t="s">
        <v>78</v>
      </c>
    </row>
    <row r="32" spans="1:8" ht="15" customHeight="1">
      <c r="A32" s="198"/>
      <c r="B32" s="197"/>
      <c r="C32" s="188"/>
      <c r="D32" s="187"/>
      <c r="E32" s="196"/>
      <c r="F32" s="188"/>
      <c r="G32" s="191"/>
      <c r="H32" s="188"/>
    </row>
    <row r="33" spans="1:8" ht="12.75" customHeight="1">
      <c r="A33" s="197">
        <v>14</v>
      </c>
      <c r="B33" s="197">
        <v>14</v>
      </c>
      <c r="C33" s="188" t="s">
        <v>147</v>
      </c>
      <c r="D33" s="187" t="s">
        <v>148</v>
      </c>
      <c r="E33" s="205" t="s">
        <v>115</v>
      </c>
      <c r="F33" s="199" t="s">
        <v>149</v>
      </c>
      <c r="G33" s="191"/>
      <c r="H33" s="228" t="s">
        <v>150</v>
      </c>
    </row>
    <row r="34" spans="1:8" ht="15" customHeight="1">
      <c r="A34" s="198"/>
      <c r="B34" s="197"/>
      <c r="C34" s="188"/>
      <c r="D34" s="187"/>
      <c r="E34" s="206"/>
      <c r="F34" s="199"/>
      <c r="G34" s="191"/>
      <c r="H34" s="228"/>
    </row>
    <row r="35" spans="1:8" ht="12.75" customHeight="1">
      <c r="A35" s="197">
        <v>15</v>
      </c>
      <c r="B35" s="197">
        <v>15</v>
      </c>
      <c r="C35" s="188" t="s">
        <v>90</v>
      </c>
      <c r="D35" s="187" t="s">
        <v>91</v>
      </c>
      <c r="E35" s="195" t="s">
        <v>87</v>
      </c>
      <c r="F35" s="209" t="s">
        <v>88</v>
      </c>
      <c r="G35" s="208"/>
      <c r="H35" s="188" t="s">
        <v>89</v>
      </c>
    </row>
    <row r="36" spans="1:8" ht="15" customHeight="1">
      <c r="A36" s="198"/>
      <c r="B36" s="197"/>
      <c r="C36" s="188"/>
      <c r="D36" s="187"/>
      <c r="E36" s="196"/>
      <c r="F36" s="209"/>
      <c r="G36" s="208"/>
      <c r="H36" s="188"/>
    </row>
    <row r="37" spans="1:8" ht="15.75" customHeight="1">
      <c r="A37" s="197">
        <v>16</v>
      </c>
      <c r="B37" s="197">
        <v>16</v>
      </c>
      <c r="C37" s="189" t="s">
        <v>66</v>
      </c>
      <c r="D37" s="190" t="s">
        <v>67</v>
      </c>
      <c r="E37" s="195" t="s">
        <v>68</v>
      </c>
      <c r="F37" s="189" t="s">
        <v>69</v>
      </c>
      <c r="G37" s="207"/>
      <c r="H37" s="189" t="s">
        <v>70</v>
      </c>
    </row>
    <row r="38" spans="1:8" ht="12.75" customHeight="1">
      <c r="A38" s="198"/>
      <c r="B38" s="197"/>
      <c r="C38" s="189"/>
      <c r="D38" s="190"/>
      <c r="E38" s="196"/>
      <c r="F38" s="189"/>
      <c r="G38" s="207"/>
      <c r="H38" s="189"/>
    </row>
    <row r="39" spans="1:8" ht="12.75" customHeight="1">
      <c r="A39" s="197">
        <v>17</v>
      </c>
      <c r="B39" s="197">
        <v>17</v>
      </c>
      <c r="C39" s="188" t="s">
        <v>118</v>
      </c>
      <c r="D39" s="187" t="s">
        <v>119</v>
      </c>
      <c r="E39" s="195" t="s">
        <v>87</v>
      </c>
      <c r="F39" s="212" t="s">
        <v>120</v>
      </c>
      <c r="G39" s="210"/>
      <c r="H39" s="216" t="s">
        <v>121</v>
      </c>
    </row>
    <row r="40" spans="1:8" ht="12.75" customHeight="1">
      <c r="A40" s="198"/>
      <c r="B40" s="197"/>
      <c r="C40" s="188"/>
      <c r="D40" s="187"/>
      <c r="E40" s="196"/>
      <c r="F40" s="213"/>
      <c r="G40" s="211"/>
      <c r="H40" s="217"/>
    </row>
    <row r="41" spans="1:8" ht="12.75" customHeight="1">
      <c r="A41" s="197">
        <v>18</v>
      </c>
      <c r="B41" s="197">
        <v>18</v>
      </c>
      <c r="C41" s="189" t="s">
        <v>139</v>
      </c>
      <c r="D41" s="190" t="s">
        <v>140</v>
      </c>
      <c r="E41" s="205" t="s">
        <v>63</v>
      </c>
      <c r="F41" s="189" t="s">
        <v>141</v>
      </c>
      <c r="G41" s="189"/>
      <c r="H41" s="189" t="s">
        <v>142</v>
      </c>
    </row>
    <row r="42" spans="1:8" ht="12.75" customHeight="1">
      <c r="A42" s="198"/>
      <c r="B42" s="197"/>
      <c r="C42" s="189"/>
      <c r="D42" s="190"/>
      <c r="E42" s="206"/>
      <c r="F42" s="189"/>
      <c r="G42" s="189"/>
      <c r="H42" s="189"/>
    </row>
    <row r="43" spans="1:8" ht="12.75" customHeight="1">
      <c r="A43" s="197">
        <v>19</v>
      </c>
      <c r="B43" s="197">
        <v>19</v>
      </c>
      <c r="C43" s="188" t="s">
        <v>82</v>
      </c>
      <c r="D43" s="186" t="s">
        <v>83</v>
      </c>
      <c r="E43" s="195" t="s">
        <v>76</v>
      </c>
      <c r="F43" s="188" t="s">
        <v>77</v>
      </c>
      <c r="G43" s="191"/>
      <c r="H43" s="188" t="s">
        <v>84</v>
      </c>
    </row>
    <row r="44" spans="1:8" ht="12.75" customHeight="1">
      <c r="A44" s="198"/>
      <c r="B44" s="197"/>
      <c r="C44" s="188"/>
      <c r="D44" s="187"/>
      <c r="E44" s="196"/>
      <c r="F44" s="188"/>
      <c r="G44" s="191"/>
      <c r="H44" s="202"/>
    </row>
    <row r="45" spans="1:8" ht="12.75" customHeight="1">
      <c r="A45" s="197">
        <v>20</v>
      </c>
      <c r="B45" s="197">
        <v>20</v>
      </c>
      <c r="C45" s="188" t="s">
        <v>151</v>
      </c>
      <c r="D45" s="186" t="s">
        <v>152</v>
      </c>
      <c r="E45" s="192" t="s">
        <v>132</v>
      </c>
      <c r="F45" s="216" t="s">
        <v>153</v>
      </c>
      <c r="G45" s="214"/>
      <c r="H45" s="219" t="s">
        <v>154</v>
      </c>
    </row>
    <row r="46" spans="1:8" ht="12.75" customHeight="1">
      <c r="A46" s="198"/>
      <c r="B46" s="197"/>
      <c r="C46" s="188"/>
      <c r="D46" s="218"/>
      <c r="E46" s="193"/>
      <c r="F46" s="217"/>
      <c r="G46" s="215"/>
      <c r="H46" s="234"/>
    </row>
    <row r="47" spans="1:8" ht="12.75" customHeight="1">
      <c r="A47" s="197">
        <v>21</v>
      </c>
      <c r="B47" s="197">
        <v>21</v>
      </c>
      <c r="C47" s="188" t="s">
        <v>105</v>
      </c>
      <c r="D47" s="186" t="s">
        <v>106</v>
      </c>
      <c r="E47" s="195" t="s">
        <v>68</v>
      </c>
      <c r="F47" s="189" t="s">
        <v>107</v>
      </c>
      <c r="G47" s="191"/>
      <c r="H47" s="219" t="s">
        <v>108</v>
      </c>
    </row>
    <row r="48" spans="1:8" ht="12.75" customHeight="1">
      <c r="A48" s="198"/>
      <c r="B48" s="197"/>
      <c r="C48" s="188"/>
      <c r="D48" s="187"/>
      <c r="E48" s="196"/>
      <c r="F48" s="189"/>
      <c r="G48" s="191"/>
      <c r="H48" s="220"/>
    </row>
    <row r="49" spans="1:8" ht="12.75" customHeight="1">
      <c r="A49" s="197">
        <v>22</v>
      </c>
      <c r="B49" s="197">
        <v>22</v>
      </c>
      <c r="C49" s="188" t="s">
        <v>95</v>
      </c>
      <c r="D49" s="187" t="s">
        <v>96</v>
      </c>
      <c r="E49" s="195" t="s">
        <v>87</v>
      </c>
      <c r="F49" s="209" t="s">
        <v>88</v>
      </c>
      <c r="G49" s="191"/>
      <c r="H49" s="188" t="s">
        <v>94</v>
      </c>
    </row>
    <row r="50" spans="1:8" ht="12.75" customHeight="1">
      <c r="A50" s="198"/>
      <c r="B50" s="197"/>
      <c r="C50" s="188"/>
      <c r="D50" s="187"/>
      <c r="E50" s="196"/>
      <c r="F50" s="209"/>
      <c r="G50" s="191"/>
      <c r="H50" s="188"/>
    </row>
    <row r="51" spans="1:8" ht="12.75" customHeight="1">
      <c r="A51" s="197">
        <v>23</v>
      </c>
      <c r="B51" s="197">
        <v>23</v>
      </c>
      <c r="C51" s="188" t="s">
        <v>155</v>
      </c>
      <c r="D51" s="187" t="s">
        <v>156</v>
      </c>
      <c r="E51" s="192" t="s">
        <v>87</v>
      </c>
      <c r="F51" s="188" t="s">
        <v>157</v>
      </c>
      <c r="G51" s="191"/>
      <c r="H51" s="188" t="s">
        <v>158</v>
      </c>
    </row>
    <row r="52" spans="1:8" ht="12.75" customHeight="1">
      <c r="A52" s="198"/>
      <c r="B52" s="197"/>
      <c r="C52" s="188"/>
      <c r="D52" s="187"/>
      <c r="E52" s="193"/>
      <c r="F52" s="188"/>
      <c r="G52" s="191"/>
      <c r="H52" s="188"/>
    </row>
    <row r="53" spans="1:8" ht="12.75" customHeight="1">
      <c r="A53" s="197">
        <v>24</v>
      </c>
      <c r="B53" s="197">
        <v>24</v>
      </c>
      <c r="C53" s="189" t="s">
        <v>97</v>
      </c>
      <c r="D53" s="190" t="s">
        <v>98</v>
      </c>
      <c r="E53" s="195" t="s">
        <v>99</v>
      </c>
      <c r="F53" s="199" t="s">
        <v>100</v>
      </c>
      <c r="G53" s="190"/>
      <c r="H53" s="189" t="s">
        <v>101</v>
      </c>
    </row>
    <row r="54" spans="1:8" ht="12.75" customHeight="1">
      <c r="A54" s="198"/>
      <c r="B54" s="197"/>
      <c r="C54" s="189"/>
      <c r="D54" s="190"/>
      <c r="E54" s="196"/>
      <c r="F54" s="199"/>
      <c r="G54" s="190"/>
      <c r="H54" s="189"/>
    </row>
    <row r="55" spans="1:8" ht="12.75" customHeight="1">
      <c r="A55" s="187">
        <v>25</v>
      </c>
      <c r="B55" s="197">
        <v>25</v>
      </c>
      <c r="C55" s="188" t="s">
        <v>85</v>
      </c>
      <c r="D55" s="186" t="s">
        <v>86</v>
      </c>
      <c r="E55" s="195" t="s">
        <v>87</v>
      </c>
      <c r="F55" s="209" t="s">
        <v>88</v>
      </c>
      <c r="G55" s="191"/>
      <c r="H55" s="188" t="s">
        <v>89</v>
      </c>
    </row>
    <row r="56" spans="1:8" ht="12.75" customHeight="1">
      <c r="A56" s="187"/>
      <c r="B56" s="197"/>
      <c r="C56" s="188"/>
      <c r="D56" s="187"/>
      <c r="E56" s="196"/>
      <c r="F56" s="209"/>
      <c r="G56" s="191"/>
      <c r="H56" s="188"/>
    </row>
    <row r="57" spans="1:8" ht="12.75" customHeight="1">
      <c r="A57" s="187">
        <v>26</v>
      </c>
      <c r="B57" s="197">
        <v>26</v>
      </c>
      <c r="C57" s="189" t="s">
        <v>71</v>
      </c>
      <c r="D57" s="190" t="s">
        <v>72</v>
      </c>
      <c r="E57" s="195" t="s">
        <v>63</v>
      </c>
      <c r="F57" s="188" t="s">
        <v>64</v>
      </c>
      <c r="G57" s="189"/>
      <c r="H57" s="189" t="s">
        <v>73</v>
      </c>
    </row>
    <row r="58" spans="1:8" ht="12.75" customHeight="1">
      <c r="A58" s="187"/>
      <c r="B58" s="197"/>
      <c r="C58" s="189"/>
      <c r="D58" s="190"/>
      <c r="E58" s="196"/>
      <c r="F58" s="188"/>
      <c r="G58" s="189"/>
      <c r="H58" s="189"/>
    </row>
    <row r="59" spans="1:8" ht="12.75" customHeight="1">
      <c r="A59" s="187">
        <v>27</v>
      </c>
      <c r="B59" s="197">
        <v>27</v>
      </c>
      <c r="C59" s="188" t="s">
        <v>135</v>
      </c>
      <c r="D59" s="187" t="s">
        <v>136</v>
      </c>
      <c r="E59" s="205" t="s">
        <v>115</v>
      </c>
      <c r="F59" s="188" t="s">
        <v>137</v>
      </c>
      <c r="G59" s="191"/>
      <c r="H59" s="188" t="s">
        <v>138</v>
      </c>
    </row>
    <row r="60" spans="1:8" ht="12.75" customHeight="1">
      <c r="A60" s="187"/>
      <c r="B60" s="197"/>
      <c r="C60" s="188"/>
      <c r="D60" s="187"/>
      <c r="E60" s="206"/>
      <c r="F60" s="188"/>
      <c r="G60" s="191"/>
      <c r="H60" s="188"/>
    </row>
    <row r="63" ht="12.75">
      <c r="A63" s="88" t="s">
        <v>55</v>
      </c>
    </row>
    <row r="65" ht="12.75">
      <c r="A65" s="88" t="s">
        <v>56</v>
      </c>
    </row>
    <row r="67" ht="12.75">
      <c r="A67" s="88" t="s">
        <v>57</v>
      </c>
    </row>
    <row r="71" ht="12.75">
      <c r="A71" s="88" t="s">
        <v>58</v>
      </c>
    </row>
  </sheetData>
  <sheetProtection/>
  <mergeCells count="227">
    <mergeCell ref="C2:H2"/>
    <mergeCell ref="A1:H1"/>
    <mergeCell ref="A3:H3"/>
    <mergeCell ref="H59:H60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B7:B8"/>
    <mergeCell ref="C7:C8"/>
    <mergeCell ref="H23:H24"/>
    <mergeCell ref="H25:H26"/>
    <mergeCell ref="H11:H12"/>
    <mergeCell ref="H13:H14"/>
    <mergeCell ref="H15:H16"/>
    <mergeCell ref="H17:H18"/>
    <mergeCell ref="H19:H20"/>
    <mergeCell ref="H21:H22"/>
    <mergeCell ref="A11:A12"/>
    <mergeCell ref="E17:E18"/>
    <mergeCell ref="B11:B12"/>
    <mergeCell ref="C11:C12"/>
    <mergeCell ref="D11:D12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A59:A60"/>
    <mergeCell ref="B59:B60"/>
    <mergeCell ref="F33:F34"/>
    <mergeCell ref="F19:F20"/>
    <mergeCell ref="F21:F22"/>
    <mergeCell ref="F55:F56"/>
    <mergeCell ref="F57:F58"/>
    <mergeCell ref="E55:E56"/>
    <mergeCell ref="C59:C60"/>
    <mergeCell ref="F59:F60"/>
    <mergeCell ref="E59:E60"/>
    <mergeCell ref="G59:G60"/>
    <mergeCell ref="C55:C56"/>
    <mergeCell ref="D55:D56"/>
    <mergeCell ref="D59:D60"/>
    <mergeCell ref="E57:E58"/>
    <mergeCell ref="G55:G56"/>
    <mergeCell ref="G57:G58"/>
    <mergeCell ref="C57:C58"/>
    <mergeCell ref="D57:D58"/>
    <mergeCell ref="A51:A52"/>
    <mergeCell ref="B51:B52"/>
    <mergeCell ref="A57:A58"/>
    <mergeCell ref="B57:B58"/>
    <mergeCell ref="A53:A54"/>
    <mergeCell ref="B53:B54"/>
    <mergeCell ref="A55:A56"/>
    <mergeCell ref="B55:B56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D47:D48"/>
    <mergeCell ref="C47:C48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A39:A40"/>
    <mergeCell ref="A41:A42"/>
    <mergeCell ref="G39:G40"/>
    <mergeCell ref="F39:F40"/>
    <mergeCell ref="C41:C42"/>
    <mergeCell ref="D41:D42"/>
    <mergeCell ref="E41:E4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25:C26"/>
    <mergeCell ref="D25:D26"/>
    <mergeCell ref="E21:E22"/>
    <mergeCell ref="E33:E34"/>
    <mergeCell ref="E27:E28"/>
    <mergeCell ref="E31:E32"/>
    <mergeCell ref="C23:C24"/>
    <mergeCell ref="D23:D24"/>
    <mergeCell ref="C21:C22"/>
    <mergeCell ref="A7:A8"/>
    <mergeCell ref="D13:D14"/>
    <mergeCell ref="A17:A18"/>
    <mergeCell ref="B17:B18"/>
    <mergeCell ref="B9:B10"/>
    <mergeCell ref="C9:C10"/>
    <mergeCell ref="A13:A14"/>
    <mergeCell ref="B13:B14"/>
    <mergeCell ref="C13:C14"/>
    <mergeCell ref="D7:D8"/>
    <mergeCell ref="G17:G18"/>
    <mergeCell ref="E13:E14"/>
    <mergeCell ref="G13:G14"/>
    <mergeCell ref="E15:E16"/>
    <mergeCell ref="G15:G16"/>
    <mergeCell ref="F13:F14"/>
    <mergeCell ref="F15:F16"/>
    <mergeCell ref="F17:F18"/>
    <mergeCell ref="D19:D20"/>
    <mergeCell ref="A15:A16"/>
    <mergeCell ref="B15:B16"/>
    <mergeCell ref="C15:C16"/>
    <mergeCell ref="D15:D16"/>
    <mergeCell ref="A21:A22"/>
    <mergeCell ref="B21:B22"/>
    <mergeCell ref="C17:C18"/>
    <mergeCell ref="C19:C20"/>
    <mergeCell ref="A19:A20"/>
    <mergeCell ref="B19:B20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G31:G32"/>
    <mergeCell ref="F31:F32"/>
    <mergeCell ref="G33:G34"/>
    <mergeCell ref="C29:C30"/>
    <mergeCell ref="F29:F30"/>
    <mergeCell ref="E29:E30"/>
    <mergeCell ref="G29:G30"/>
    <mergeCell ref="D29:D30"/>
    <mergeCell ref="D43:D44"/>
    <mergeCell ref="C43:C44"/>
    <mergeCell ref="C35:C36"/>
    <mergeCell ref="D35:D36"/>
    <mergeCell ref="C39:C40"/>
    <mergeCell ref="C37:C38"/>
    <mergeCell ref="D37:D38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I21" sqref="I21:I2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42" t="s">
        <v>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101"/>
      <c r="Z1" s="102"/>
    </row>
    <row r="2" spans="1:26" ht="13.5" customHeight="1" thickBot="1">
      <c r="A2" s="247" t="s">
        <v>26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48" t="str">
        <f>HYPERLINK('[1]реквизиты'!$A$2)</f>
        <v>Кубок России по самбо  среди мужчин 2016 г.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59" t="str">
        <f>HYPERLINK('[1]реквизиты'!$A$3)</f>
        <v>30 сентября - 4 октября 2016г.                г.Кстово (Россия)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105"/>
      <c r="U4" s="260" t="s">
        <v>162</v>
      </c>
      <c r="V4" s="243" t="str">
        <f>HYPERLINK('пр.взв.'!D4)</f>
        <v>в.к. 82 кг.</v>
      </c>
      <c r="W4" s="244"/>
      <c r="X4" s="101"/>
      <c r="Y4" s="101"/>
      <c r="Z4" s="102"/>
    </row>
    <row r="5" spans="1:26" ht="14.25" customHeight="1" thickBot="1">
      <c r="A5" s="251" t="s">
        <v>0</v>
      </c>
      <c r="B5" s="101"/>
      <c r="C5" s="101"/>
      <c r="D5" s="101"/>
      <c r="E5" s="101"/>
      <c r="F5" s="101"/>
      <c r="G5" s="101"/>
      <c r="H5" s="106"/>
      <c r="I5" s="251" t="s">
        <v>2</v>
      </c>
      <c r="J5" s="101"/>
      <c r="K5" s="493">
        <f>AE7</f>
        <v>21</v>
      </c>
      <c r="L5" s="101"/>
      <c r="M5" s="101"/>
      <c r="N5" s="101"/>
      <c r="O5" s="107"/>
      <c r="P5" s="494" t="str">
        <f>VLOOKUP(O6,'пр.взв.'!B7:E60,2,FALSE)</f>
        <v>Куржев Али Рамазанович</v>
      </c>
      <c r="Q5" s="495"/>
      <c r="R5" s="495"/>
      <c r="S5" s="496"/>
      <c r="T5" s="107"/>
      <c r="U5" s="261"/>
      <c r="V5" s="245"/>
      <c r="W5" s="246"/>
      <c r="X5" s="251" t="s">
        <v>1</v>
      </c>
      <c r="Y5" s="101"/>
      <c r="Z5" s="102"/>
    </row>
    <row r="6" spans="1:31" ht="14.25" customHeight="1" thickBot="1">
      <c r="A6" s="252"/>
      <c r="B6" s="108"/>
      <c r="C6" s="101"/>
      <c r="D6" s="101"/>
      <c r="E6" s="101"/>
      <c r="F6" s="101"/>
      <c r="G6" s="101"/>
      <c r="H6" s="101"/>
      <c r="I6" s="251"/>
      <c r="J6" s="109"/>
      <c r="K6" s="110"/>
      <c r="L6" s="111">
        <v>21</v>
      </c>
      <c r="M6" s="109"/>
      <c r="N6" s="109"/>
      <c r="O6" s="112">
        <f>O11</f>
        <v>4</v>
      </c>
      <c r="P6" s="497"/>
      <c r="Q6" s="498"/>
      <c r="R6" s="498"/>
      <c r="S6" s="499"/>
      <c r="T6" s="107"/>
      <c r="U6" s="101"/>
      <c r="V6" s="101"/>
      <c r="W6" s="101"/>
      <c r="X6" s="252"/>
      <c r="Y6" s="101"/>
      <c r="Z6" s="113"/>
      <c r="AA6" s="96"/>
      <c r="AB6" s="96"/>
      <c r="AC6" s="97"/>
      <c r="AD6" s="97"/>
      <c r="AE6" s="97" t="s">
        <v>60</v>
      </c>
    </row>
    <row r="7" spans="1:31" ht="12.75" customHeight="1" thickBot="1">
      <c r="A7" s="273">
        <v>1</v>
      </c>
      <c r="B7" s="239" t="str">
        <f>VLOOKUP(A7,'пр.взв.'!B7:C60,2,FALSE)</f>
        <v>Матевосян Левон Эдуардович</v>
      </c>
      <c r="C7" s="239" t="str">
        <f>VLOOKUP(A7,'пр.взв.'!B7:G60,3,FALSE)</f>
        <v>30.10.1988 мс</v>
      </c>
      <c r="D7" s="239" t="str">
        <f>VLOOKUP(A7,'пр.взв.'!B$7:G$60,4,FALSE)</f>
        <v>ЮФО</v>
      </c>
      <c r="E7" s="101"/>
      <c r="F7" s="101"/>
      <c r="G7" s="114"/>
      <c r="H7" s="101"/>
      <c r="I7" s="115"/>
      <c r="J7" s="109"/>
      <c r="K7" s="116">
        <f>AE8</f>
        <v>13</v>
      </c>
      <c r="L7" s="110"/>
      <c r="M7" s="111">
        <v>17</v>
      </c>
      <c r="N7" s="117"/>
      <c r="O7" s="118"/>
      <c r="P7" s="118"/>
      <c r="Q7" s="119" t="s">
        <v>23</v>
      </c>
      <c r="R7" s="107"/>
      <c r="S7" s="107"/>
      <c r="T7" s="107"/>
      <c r="U7" s="239" t="str">
        <f>VLOOKUP(X7,'пр.взв.'!B7:G60,2,FALSE)</f>
        <v>Кирюхин Сергей Александрович</v>
      </c>
      <c r="V7" s="239" t="str">
        <f>VLOOKUP(X7,'пр.взв.'!B7:G60,3,FALSE)</f>
        <v>23.02.1987 змс</v>
      </c>
      <c r="W7" s="239" t="str">
        <f>VLOOKUP(X7,'пр.взв.'!B$7:G$60,4,FALSE)</f>
        <v>С-Пб</v>
      </c>
      <c r="X7" s="237">
        <v>2</v>
      </c>
      <c r="Y7" s="101"/>
      <c r="Z7" s="120"/>
      <c r="AA7" s="98"/>
      <c r="AB7" s="98"/>
      <c r="AC7" s="97"/>
      <c r="AD7" s="97">
        <f>IF(K5=L6,K7,K5)</f>
        <v>13</v>
      </c>
      <c r="AE7" s="97">
        <f>IF(I14=""," ",IF(I14=A7,A9,IF(I14=A9,A7,IF(I14=A11,A13,IF(I14=A13,A11,IF(I14=A15,A17,IF(I14=A17,A15,IF(I14=A19,A21,A19))))))))</f>
        <v>21</v>
      </c>
    </row>
    <row r="8" spans="1:31" ht="12.75" customHeight="1">
      <c r="A8" s="271"/>
      <c r="B8" s="240"/>
      <c r="C8" s="240"/>
      <c r="D8" s="240"/>
      <c r="E8" s="121">
        <v>17</v>
      </c>
      <c r="F8" s="122"/>
      <c r="G8" s="123"/>
      <c r="H8" s="124"/>
      <c r="I8" s="118"/>
      <c r="J8" s="109"/>
      <c r="K8" s="125"/>
      <c r="L8" s="126">
        <f>AE11</f>
        <v>17</v>
      </c>
      <c r="M8" s="110"/>
      <c r="N8" s="127"/>
      <c r="O8" s="119"/>
      <c r="P8" s="119"/>
      <c r="Q8" s="101"/>
      <c r="R8" s="101"/>
      <c r="S8" s="101"/>
      <c r="T8" s="121">
        <v>2</v>
      </c>
      <c r="U8" s="240"/>
      <c r="V8" s="240"/>
      <c r="W8" s="240"/>
      <c r="X8" s="235"/>
      <c r="Y8" s="101"/>
      <c r="Z8" s="120"/>
      <c r="AA8" s="98"/>
      <c r="AB8" s="98"/>
      <c r="AC8" s="97"/>
      <c r="AD8" s="97">
        <f>IF(K9=L10,K11,K9)</f>
        <v>23</v>
      </c>
      <c r="AE8" s="97">
        <f>IF(I14=""," ",IF(E8=I14,E12,IF(E12=I14,E8,IF(E16=I14,E20,E16))))</f>
        <v>13</v>
      </c>
    </row>
    <row r="9" spans="1:31" ht="12.75" customHeight="1" thickBot="1">
      <c r="A9" s="271">
        <v>17</v>
      </c>
      <c r="B9" s="241" t="str">
        <f>VLOOKUP(A9,'пр.взв.'!B9:C62,2,FALSE)</f>
        <v>Ульяхов Александр Александрович</v>
      </c>
      <c r="C9" s="241" t="str">
        <f>VLOOKUP(A9,'пр.взв.'!B7:G60,3,FALSE)</f>
        <v>16.07.1988 мс</v>
      </c>
      <c r="D9" s="241" t="str">
        <f>VLOOKUP(A9,'пр.взв.'!B$7:G$60,4,FALSE)</f>
        <v>ЦФО</v>
      </c>
      <c r="E9" s="128" t="s">
        <v>163</v>
      </c>
      <c r="F9" s="129"/>
      <c r="G9" s="122"/>
      <c r="H9" s="125"/>
      <c r="I9" s="127"/>
      <c r="J9" s="109"/>
      <c r="K9" s="111">
        <f>AE9</f>
        <v>23</v>
      </c>
      <c r="L9" s="125"/>
      <c r="M9" s="130"/>
      <c r="N9" s="111">
        <v>15</v>
      </c>
      <c r="O9" s="119"/>
      <c r="P9" s="119"/>
      <c r="Q9" s="119"/>
      <c r="R9" s="131"/>
      <c r="S9" s="132"/>
      <c r="T9" s="128" t="s">
        <v>166</v>
      </c>
      <c r="U9" s="241" t="str">
        <f>VLOOKUP(X9,'пр.взв.'!B7:G60,2,FALSE)</f>
        <v>Аров Мурат Шахамбиевич</v>
      </c>
      <c r="V9" s="241" t="str">
        <f>VLOOKUP(X9,'пр.взв.'!B7:G60,3,FALSE)</f>
        <v>09.06.1993 кмс</v>
      </c>
      <c r="W9" s="241" t="str">
        <f>VLOOKUP(X9,'пр.взв.'!B$7:G$60,4,FALSE)</f>
        <v>СКФО</v>
      </c>
      <c r="X9" s="235">
        <v>18</v>
      </c>
      <c r="Y9" s="101"/>
      <c r="Z9" s="120"/>
      <c r="AA9" s="98"/>
      <c r="AB9" s="98"/>
      <c r="AC9" s="97"/>
      <c r="AD9" s="97">
        <f>IF(K33=L34,K35,K33)</f>
        <v>18</v>
      </c>
      <c r="AE9" s="97">
        <f>IF(I30=""," ",IF(I30=A23,A25,IF(I30=A25,A23,IF(I30=A27,A29,IF(I30=A29,A27,IF(I30=A31,A33,IF(I30=A33,A31,IF(I30=A35,A37,A35))))))))</f>
        <v>23</v>
      </c>
    </row>
    <row r="10" spans="1:31" ht="12.75" customHeight="1" thickBot="1">
      <c r="A10" s="272"/>
      <c r="B10" s="240"/>
      <c r="C10" s="240"/>
      <c r="D10" s="240"/>
      <c r="E10" s="122"/>
      <c r="F10" s="133"/>
      <c r="G10" s="121">
        <v>17</v>
      </c>
      <c r="H10" s="111"/>
      <c r="I10" s="134"/>
      <c r="J10" s="109"/>
      <c r="K10" s="110"/>
      <c r="L10" s="111">
        <v>15</v>
      </c>
      <c r="M10" s="135"/>
      <c r="N10" s="110"/>
      <c r="O10" s="109"/>
      <c r="P10" s="109"/>
      <c r="Q10" s="109"/>
      <c r="R10" s="121">
        <v>2</v>
      </c>
      <c r="S10" s="109"/>
      <c r="T10" s="122"/>
      <c r="U10" s="240"/>
      <c r="V10" s="240"/>
      <c r="W10" s="240"/>
      <c r="X10" s="236"/>
      <c r="Y10" s="101"/>
      <c r="Z10" s="120"/>
      <c r="AA10" s="98"/>
      <c r="AB10" s="98"/>
      <c r="AC10" s="97"/>
      <c r="AD10" s="97">
        <f>IF(K37=L38,K39,K37)</f>
        <v>20</v>
      </c>
      <c r="AE10" s="97">
        <f>IF(I30=""," ",IF(E24=I30,E28,IF(E28=I30,E24,IF(E32=I30,E36,E32))))</f>
        <v>15</v>
      </c>
    </row>
    <row r="11" spans="1:31" ht="12.75" customHeight="1" thickBot="1">
      <c r="A11" s="273">
        <v>9</v>
      </c>
      <c r="B11" s="239" t="str">
        <f>VLOOKUP(A11,'пр.взв.'!B11:C64,2,FALSE)</f>
        <v>Петров Дмитрий Витальевич</v>
      </c>
      <c r="C11" s="239" t="str">
        <f>VLOOKUP(A11,'пр.взв.'!B7:G60,3,FALSE)</f>
        <v>29.09.1997 кмс</v>
      </c>
      <c r="D11" s="239" t="str">
        <f>VLOOKUP(A11,'пр.взв.'!B$7:G$60,4,FALSE)</f>
        <v>ПФО</v>
      </c>
      <c r="E11" s="101"/>
      <c r="F11" s="122"/>
      <c r="G11" s="128" t="s">
        <v>164</v>
      </c>
      <c r="H11" s="136"/>
      <c r="I11" s="137"/>
      <c r="J11" s="109"/>
      <c r="K11" s="116">
        <f>AE10</f>
        <v>15</v>
      </c>
      <c r="L11" s="110"/>
      <c r="M11" s="116">
        <v>15</v>
      </c>
      <c r="N11" s="135"/>
      <c r="O11" s="138">
        <v>4</v>
      </c>
      <c r="P11" s="109"/>
      <c r="Q11" s="139"/>
      <c r="R11" s="128" t="s">
        <v>164</v>
      </c>
      <c r="S11" s="109"/>
      <c r="T11" s="101"/>
      <c r="U11" s="239" t="str">
        <f>VLOOKUP(X11,'пр.взв.'!B7:G60,2,FALSE)</f>
        <v>Кыржу Дмитрий Викторович</v>
      </c>
      <c r="V11" s="239" t="str">
        <f>VLOOKUP(X11,'пр.взв.'!B7:G60,3,FALSE)</f>
        <v>17.03.1996 кмс</v>
      </c>
      <c r="W11" s="239" t="str">
        <f>VLOOKUP(X11,'пр.взв.'!B$7:G$60,4,FALSE)</f>
        <v>ЮФО</v>
      </c>
      <c r="X11" s="237">
        <v>10</v>
      </c>
      <c r="Y11" s="101"/>
      <c r="Z11" s="120"/>
      <c r="AA11" s="99">
        <f>IF(OR(I14=A7,I14=A9)," ",IF(E8=A7,A9,A7))</f>
        <v>1</v>
      </c>
      <c r="AB11" s="100">
        <f>IF(AA11=" ",AA12,AA11)</f>
        <v>1</v>
      </c>
      <c r="AC11" s="97"/>
      <c r="AD11" s="97"/>
      <c r="AE11" s="97">
        <f>IF(I14=""," ",IF(I14=G10,G18,G10))</f>
        <v>17</v>
      </c>
    </row>
    <row r="12" spans="1:31" ht="12.75" customHeight="1">
      <c r="A12" s="271"/>
      <c r="B12" s="240"/>
      <c r="C12" s="240"/>
      <c r="D12" s="240"/>
      <c r="E12" s="121">
        <v>25</v>
      </c>
      <c r="F12" s="140"/>
      <c r="G12" s="122"/>
      <c r="H12" s="124"/>
      <c r="I12" s="141"/>
      <c r="J12" s="127"/>
      <c r="K12" s="125"/>
      <c r="L12" s="116">
        <f>AE12</f>
        <v>3</v>
      </c>
      <c r="M12" s="142"/>
      <c r="N12" s="143"/>
      <c r="O12" s="142"/>
      <c r="P12" s="119"/>
      <c r="Q12" s="144"/>
      <c r="R12" s="145"/>
      <c r="S12" s="146"/>
      <c r="T12" s="121">
        <v>26</v>
      </c>
      <c r="U12" s="240"/>
      <c r="V12" s="240"/>
      <c r="W12" s="240"/>
      <c r="X12" s="235"/>
      <c r="Y12" s="101"/>
      <c r="Z12" s="102"/>
      <c r="AA12" s="99">
        <f>IF(OR(I14=A11,I14=A13)," ",IF(E12=A11,A13,A11))</f>
        <v>9</v>
      </c>
      <c r="AB12" s="100">
        <f>IF(OR(AA11=" ",AA12=" "),AA13,AA12)</f>
        <v>9</v>
      </c>
      <c r="AC12" s="99">
        <f>IF(AND(OR(E8=I14,E12=I14),E16=G18),E20,IF(AND(OR(E8=I14,E12=I14),E20=G18),E16,IF(E8=G10,E12,E8)))</f>
        <v>25</v>
      </c>
      <c r="AD12" s="97">
        <f>IF(L6=M7,L8,L6)</f>
        <v>21</v>
      </c>
      <c r="AE12" s="97">
        <f>IF(I30=""," ",IF(I30=G26,G34,G26))</f>
        <v>3</v>
      </c>
    </row>
    <row r="13" spans="1:31" ht="12.75" customHeight="1" thickBot="1">
      <c r="A13" s="271">
        <v>25</v>
      </c>
      <c r="B13" s="241" t="str">
        <f>VLOOKUP(A13,'пр.взв.'!B13:C66,2,FALSE)</f>
        <v>Водовсков Михаил Юрьевич</v>
      </c>
      <c r="C13" s="241" t="str">
        <f>VLOOKUP(A13,'пр.взв.'!B7:G60,3,FALSE)</f>
        <v>17.03.1995 мс</v>
      </c>
      <c r="D13" s="241" t="str">
        <f>VLOOKUP(A13,'пр.взв.'!B$7:G$60,4,FALSE)</f>
        <v>ЦФО</v>
      </c>
      <c r="E13" s="128" t="s">
        <v>163</v>
      </c>
      <c r="F13" s="122"/>
      <c r="G13" s="122"/>
      <c r="H13" s="125"/>
      <c r="I13" s="141"/>
      <c r="J13" s="127"/>
      <c r="K13" s="111"/>
      <c r="L13" s="125"/>
      <c r="M13" s="111"/>
      <c r="N13" s="116">
        <f>AE13</f>
        <v>4</v>
      </c>
      <c r="O13" s="109"/>
      <c r="P13" s="119"/>
      <c r="Q13" s="147"/>
      <c r="R13" s="101"/>
      <c r="S13" s="101"/>
      <c r="T13" s="128" t="s">
        <v>167</v>
      </c>
      <c r="U13" s="241" t="str">
        <f>VLOOKUP(X13,'пр.взв.'!B7:G60,2,FALSE)</f>
        <v>Абдулкагиров Магомед Камингаджиевич</v>
      </c>
      <c r="V13" s="241" t="str">
        <f>VLOOKUP(X13,'пр.взв.'!B7:G60,3,FALSE)</f>
        <v>19.11.1992 мс</v>
      </c>
      <c r="W13" s="241" t="str">
        <f>VLOOKUP(X13,'пр.взв.'!B$7:G$60,4,FALSE)</f>
        <v>СКФО</v>
      </c>
      <c r="X13" s="235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3</v>
      </c>
      <c r="AE13" s="97">
        <f>IF(N22=""," ",IF(N22=P14,P30,I14))</f>
        <v>4</v>
      </c>
    </row>
    <row r="14" spans="1:31" ht="12.75" customHeight="1" thickBot="1">
      <c r="A14" s="272"/>
      <c r="B14" s="240"/>
      <c r="C14" s="240"/>
      <c r="D14" s="240"/>
      <c r="E14" s="122"/>
      <c r="F14" s="122"/>
      <c r="G14" s="133"/>
      <c r="H14" s="127"/>
      <c r="I14" s="121">
        <v>5</v>
      </c>
      <c r="J14" s="146"/>
      <c r="K14" s="111"/>
      <c r="L14" s="127"/>
      <c r="M14" s="127"/>
      <c r="N14" s="111"/>
      <c r="O14" s="146"/>
      <c r="P14" s="121">
        <v>2</v>
      </c>
      <c r="Q14" s="133"/>
      <c r="R14" s="101"/>
      <c r="S14" s="101"/>
      <c r="T14" s="122"/>
      <c r="U14" s="240"/>
      <c r="V14" s="240"/>
      <c r="W14" s="240"/>
      <c r="X14" s="236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26</v>
      </c>
      <c r="AE14" s="97">
        <f>IF(K22=K17,N22,K22)</f>
        <v>2</v>
      </c>
    </row>
    <row r="15" spans="1:31" ht="12.75" customHeight="1" thickBot="1">
      <c r="A15" s="273">
        <v>5</v>
      </c>
      <c r="B15" s="239" t="str">
        <f>VLOOKUP(A15,'пр.взв.'!B15:C68,2,FALSE)</f>
        <v>Перепелюк Андрей Александрович</v>
      </c>
      <c r="C15" s="239" t="str">
        <f>VLOOKUP(A15,'пр.взв.'!B7:G60,3,FALSE)</f>
        <v>06.08.1985 мсмк</v>
      </c>
      <c r="D15" s="239" t="str">
        <f>VLOOKUP(A15,'пр.взв.'!B$7:G$60,4,FALSE)</f>
        <v>Моск</v>
      </c>
      <c r="E15" s="101"/>
      <c r="F15" s="101"/>
      <c r="G15" s="122"/>
      <c r="H15" s="118"/>
      <c r="I15" s="128" t="s">
        <v>163</v>
      </c>
      <c r="J15" s="135"/>
      <c r="K15" s="111"/>
      <c r="L15" s="109"/>
      <c r="M15" s="109"/>
      <c r="N15" s="109"/>
      <c r="O15" s="148"/>
      <c r="P15" s="128" t="s">
        <v>166</v>
      </c>
      <c r="Q15" s="149"/>
      <c r="R15" s="101"/>
      <c r="S15" s="101"/>
      <c r="T15" s="101"/>
      <c r="U15" s="239" t="str">
        <f>VLOOKUP(X15,'пр.взв.'!B7:G60,2,FALSE)</f>
        <v>Поздеев Дмитрий Андреевич</v>
      </c>
      <c r="V15" s="239" t="str">
        <f>VLOOKUP(X15,'пр.взв.'!B7:G60,3,FALSE)</f>
        <v>06.0-5.1995 мс</v>
      </c>
      <c r="W15" s="239" t="str">
        <f>VLOOKUP(X15,'пр.взв.'!B$7:G$60,4,FALSE)</f>
        <v>УрФО</v>
      </c>
      <c r="X15" s="237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271"/>
      <c r="B16" s="240"/>
      <c r="C16" s="240"/>
      <c r="D16" s="240"/>
      <c r="E16" s="121">
        <v>5</v>
      </c>
      <c r="F16" s="122"/>
      <c r="G16" s="122"/>
      <c r="H16" s="130"/>
      <c r="I16" s="102"/>
      <c r="J16" s="109"/>
      <c r="K16" s="148"/>
      <c r="L16" s="238" t="s">
        <v>51</v>
      </c>
      <c r="M16" s="238"/>
      <c r="N16" s="109"/>
      <c r="O16" s="149"/>
      <c r="P16" s="102"/>
      <c r="Q16" s="148"/>
      <c r="R16" s="101"/>
      <c r="S16" s="101"/>
      <c r="T16" s="121">
        <v>22</v>
      </c>
      <c r="U16" s="240"/>
      <c r="V16" s="240"/>
      <c r="W16" s="240"/>
      <c r="X16" s="235"/>
      <c r="Y16" s="101"/>
      <c r="Z16" s="102"/>
      <c r="AA16" s="99">
        <f>IF(OR(I$30=A23,I$30=A25)," ",IF(E24=A23,A25,A23))</f>
        <v>19</v>
      </c>
      <c r="AB16" s="100">
        <f>IF(AA16=" ",AA17,AA16)</f>
        <v>19</v>
      </c>
      <c r="AC16" s="97"/>
      <c r="AD16" s="97"/>
      <c r="AE16" s="97"/>
    </row>
    <row r="17" spans="1:31" ht="12.75" customHeight="1" thickBot="1">
      <c r="A17" s="271">
        <v>21</v>
      </c>
      <c r="B17" s="241" t="str">
        <f>VLOOKUP(A17,'пр.взв.'!B17:C70,2,FALSE)</f>
        <v>Никулин Иван Дмитриевич</v>
      </c>
      <c r="C17" s="241" t="str">
        <f>VLOOKUP(A17,'пр.взв.'!B7:G60,3,FALSE)</f>
        <v>20.03.1993 мсмк</v>
      </c>
      <c r="D17" s="241" t="str">
        <f>VLOOKUP(A17,'пр.взв.'!B$7:G$60,4,FALSE)</f>
        <v>УрФО</v>
      </c>
      <c r="E17" s="128" t="s">
        <v>164</v>
      </c>
      <c r="F17" s="129"/>
      <c r="G17" s="122"/>
      <c r="H17" s="150"/>
      <c r="I17" s="109"/>
      <c r="J17" s="109"/>
      <c r="K17" s="500">
        <v>5</v>
      </c>
      <c r="L17" s="109"/>
      <c r="M17" s="109"/>
      <c r="N17" s="135"/>
      <c r="O17" s="109"/>
      <c r="P17" s="109"/>
      <c r="Q17" s="148"/>
      <c r="R17" s="131"/>
      <c r="S17" s="132"/>
      <c r="T17" s="128" t="s">
        <v>163</v>
      </c>
      <c r="U17" s="241" t="str">
        <f>VLOOKUP(X17,'пр.взв.'!B7:G60,2,FALSE)</f>
        <v>Моисеев Егор Вадимович</v>
      </c>
      <c r="V17" s="241" t="str">
        <f>VLOOKUP(X17,'пр.взв.'!B7:G60,3,FALSE)</f>
        <v>28.04.1996 мс</v>
      </c>
      <c r="W17" s="241" t="str">
        <f>VLOOKUP(X17,'пр.взв.'!B$7:G$60,4,FALSE)</f>
        <v>ЦФО</v>
      </c>
      <c r="X17" s="235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27</v>
      </c>
      <c r="AC17" s="99">
        <f>IF(AND(OR(E24=I30,E28=I30),E32=G34),E36,IF(AND(OR(E24=I30,E28=I30),E36=G34),E32,IF(E24=G26,E28,E24)))</f>
        <v>11</v>
      </c>
      <c r="AD17" s="97">
        <f>IF(M7=N9,M11,M7)</f>
        <v>17</v>
      </c>
      <c r="AE17" s="97"/>
    </row>
    <row r="18" spans="1:31" ht="12.75" customHeight="1" thickBot="1">
      <c r="A18" s="272"/>
      <c r="B18" s="240"/>
      <c r="C18" s="240"/>
      <c r="D18" s="240"/>
      <c r="E18" s="122"/>
      <c r="F18" s="133"/>
      <c r="G18" s="121">
        <v>5</v>
      </c>
      <c r="H18" s="116"/>
      <c r="I18" s="109"/>
      <c r="J18" s="109"/>
      <c r="K18" s="262" t="str">
        <f>VLOOKUP(K17,'пр.взв.'!B7:D60,2,FALSE)</f>
        <v>Перепелюк Андрей Александрович</v>
      </c>
      <c r="L18" s="263"/>
      <c r="M18" s="263"/>
      <c r="N18" s="264"/>
      <c r="O18" s="119"/>
      <c r="P18" s="109"/>
      <c r="Q18" s="151"/>
      <c r="R18" s="121">
        <v>14</v>
      </c>
      <c r="S18" s="109"/>
      <c r="T18" s="122"/>
      <c r="U18" s="240"/>
      <c r="V18" s="240"/>
      <c r="W18" s="240"/>
      <c r="X18" s="236"/>
      <c r="Y18" s="101"/>
      <c r="Z18" s="102"/>
      <c r="AA18" s="99" t="str">
        <f>IF(OR(I$30=A31,I$30=A33)," ",IF(E32=A31,A33,A31))</f>
        <v> </v>
      </c>
      <c r="AB18" s="100">
        <f>IF(OR(AA16=" ",AA17=" ",AA18=" "),AA19,AA18)</f>
        <v>31</v>
      </c>
      <c r="AC18" s="97"/>
      <c r="AD18" s="97">
        <f>IF(M35=N37,M39,M35)</f>
        <v>16</v>
      </c>
      <c r="AE18" s="97"/>
    </row>
    <row r="19" spans="1:31" ht="12.75" customHeight="1" thickBot="1">
      <c r="A19" s="273">
        <v>13</v>
      </c>
      <c r="B19" s="239" t="str">
        <f>VLOOKUP(A19,'пр.взв.'!B19:C72,2,FALSE)</f>
        <v>Новиков Игорь Дмитриевич</v>
      </c>
      <c r="C19" s="239" t="str">
        <f>VLOOKUP(A19,'пр.взв.'!B7:G60,3,FALSE)</f>
        <v>27.06.1996 кмс</v>
      </c>
      <c r="D19" s="239" t="str">
        <f>VLOOKUP(A19,'пр.взв.'!B$7:G$60,4,FALSE)</f>
        <v>С-Пб</v>
      </c>
      <c r="E19" s="101"/>
      <c r="F19" s="122"/>
      <c r="G19" s="128" t="s">
        <v>164</v>
      </c>
      <c r="H19" s="125"/>
      <c r="I19" s="109"/>
      <c r="J19" s="109"/>
      <c r="K19" s="265"/>
      <c r="L19" s="266"/>
      <c r="M19" s="266"/>
      <c r="N19" s="267"/>
      <c r="O19" s="119"/>
      <c r="P19" s="109"/>
      <c r="Q19" s="109"/>
      <c r="R19" s="128" t="s">
        <v>167</v>
      </c>
      <c r="S19" s="109"/>
      <c r="T19" s="101"/>
      <c r="U19" s="239" t="str">
        <f>VLOOKUP(X19,'пр.взв.'!B7:G60,2,FALSE)</f>
        <v>Будимиров Алексей Евгеньевич</v>
      </c>
      <c r="V19" s="239" t="str">
        <f>VLOOKUP(X19,'пр.взв.'!B7:G60,3,FALSE)</f>
        <v>06.03.1990 мс</v>
      </c>
      <c r="W19" s="239" t="str">
        <f>VLOOKUP(X19,'пр.взв.'!B$7:G$60,4,FALSE)</f>
        <v>ПФО</v>
      </c>
      <c r="X19" s="237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71"/>
      <c r="B20" s="240"/>
      <c r="C20" s="240"/>
      <c r="D20" s="240"/>
      <c r="E20" s="121">
        <v>13</v>
      </c>
      <c r="F20" s="140"/>
      <c r="G20" s="122"/>
      <c r="H20" s="124"/>
      <c r="I20" s="152"/>
      <c r="J20" s="109"/>
      <c r="K20" s="148"/>
      <c r="L20" s="280"/>
      <c r="M20" s="281"/>
      <c r="N20" s="119"/>
      <c r="O20" s="144"/>
      <c r="P20" s="109"/>
      <c r="Q20" s="101"/>
      <c r="R20" s="145"/>
      <c r="S20" s="146"/>
      <c r="T20" s="121">
        <v>14</v>
      </c>
      <c r="U20" s="240"/>
      <c r="V20" s="240"/>
      <c r="W20" s="240"/>
      <c r="X20" s="235"/>
      <c r="Y20" s="101"/>
      <c r="Z20" s="102"/>
      <c r="AA20" s="98"/>
      <c r="AB20" s="97"/>
      <c r="AC20" s="97"/>
      <c r="AD20" s="97">
        <f>IF(N9=O11,N13,N9)</f>
        <v>15</v>
      </c>
      <c r="AE20" s="97">
        <f>IF(P14=""," ",IF(P14=X7,X9,IF(P14=X9,X7,IF(P14=X11,X13,IF(P14=X13,X11,IF(P14=X15,X17,IF(P14=X17,X15,IF(P14=X19,X21,X19))))))))</f>
        <v>18</v>
      </c>
    </row>
    <row r="21" spans="1:31" ht="12.75" customHeight="1" thickBot="1">
      <c r="A21" s="271">
        <v>29</v>
      </c>
      <c r="B21" s="268" t="e">
        <f>VLOOKUP(A21,'пр.взв.'!B21:C74,2,FALSE)</f>
        <v>#N/A</v>
      </c>
      <c r="C21" s="268" t="e">
        <f>VLOOKUP(A21,'пр.взв.'!B7:G60,3,FALSE)</f>
        <v>#N/A</v>
      </c>
      <c r="D21" s="268" t="e">
        <f>VLOOKUP(A21,'пр.взв.'!B$7:G$60,4,FALSE)</f>
        <v>#N/A</v>
      </c>
      <c r="E21" s="128"/>
      <c r="F21" s="122"/>
      <c r="G21" s="122"/>
      <c r="H21" s="125"/>
      <c r="I21" s="152"/>
      <c r="J21" s="109"/>
      <c r="K21" s="148"/>
      <c r="L21" s="109"/>
      <c r="M21" s="119"/>
      <c r="N21" s="119"/>
      <c r="O21" s="144"/>
      <c r="P21" s="109"/>
      <c r="Q21" s="101"/>
      <c r="R21" s="101"/>
      <c r="S21" s="101"/>
      <c r="T21" s="128"/>
      <c r="U21" s="268" t="e">
        <f>VLOOKUP(X21,'пр.взв.'!B7:G60,2,FALSE)</f>
        <v>#N/A</v>
      </c>
      <c r="V21" s="268" t="e">
        <f>VLOOKUP(X21,'пр.взв.'!B7:G60,3,FALSE)</f>
        <v>#N/A</v>
      </c>
      <c r="W21" s="268" t="e">
        <f>VLOOKUP(X21,'пр.взв.'!B$7:G$60,4,FALSE)</f>
        <v>#N/A</v>
      </c>
      <c r="X21" s="235">
        <v>30</v>
      </c>
      <c r="Y21" s="101"/>
      <c r="Z21" s="102"/>
      <c r="AA21" s="99" t="str">
        <f>IF(OR(P14=X7,P14=X9)," ",IF(T8=X7,X9,X7))</f>
        <v> </v>
      </c>
      <c r="AB21" s="100">
        <f>IF(AA21=" ",AA22,AA21)</f>
        <v>10</v>
      </c>
      <c r="AC21" s="97"/>
      <c r="AD21" s="97">
        <f>IF(N37=O39,N41,N37)</f>
        <v>14</v>
      </c>
      <c r="AE21" s="97">
        <f>IF(P14=""," ",IF(P14=T8,T12,IF(P14=T12,T8,IF(P14=T16,T20,T16))))</f>
        <v>26</v>
      </c>
    </row>
    <row r="22" spans="1:31" ht="12.75" customHeight="1" thickBot="1">
      <c r="A22" s="272"/>
      <c r="B22" s="270"/>
      <c r="C22" s="270"/>
      <c r="D22" s="270"/>
      <c r="E22" s="122"/>
      <c r="F22" s="122"/>
      <c r="G22" s="122"/>
      <c r="H22" s="124"/>
      <c r="I22" s="152"/>
      <c r="J22" s="109"/>
      <c r="K22" s="121">
        <v>5</v>
      </c>
      <c r="L22" s="109"/>
      <c r="M22" s="119"/>
      <c r="N22" s="121">
        <v>2</v>
      </c>
      <c r="O22" s="144"/>
      <c r="P22" s="109"/>
      <c r="Q22" s="101"/>
      <c r="R22" s="101"/>
      <c r="S22" s="101"/>
      <c r="T22" s="122"/>
      <c r="U22" s="270"/>
      <c r="V22" s="270"/>
      <c r="W22" s="270"/>
      <c r="X22" s="236"/>
      <c r="Y22" s="101"/>
      <c r="Z22" s="102"/>
      <c r="AA22" s="99">
        <f>IF(OR(P14=X11,P14=X13)," ",IF(T12=X11,X13,X11))</f>
        <v>10</v>
      </c>
      <c r="AB22" s="100">
        <f>IF(OR(AA21=" ",AA22=" "),AA23,AA22)</f>
        <v>6</v>
      </c>
      <c r="AC22" s="99">
        <f>IF(AND(OR(T8=P14,T12=P14),T16=R18),T20,IF(AND(OR(T8=P14,T12=P14),T20=R18),T16,IF(T8=R10,T12,T8)))</f>
        <v>22</v>
      </c>
      <c r="AD22" s="97"/>
      <c r="AE22" s="9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273">
        <v>3</v>
      </c>
      <c r="B23" s="239" t="str">
        <f>VLOOKUP(A23,'пр.взв.'!B7:C60,2,FALSE)</f>
        <v>Демин Антон Александрович</v>
      </c>
      <c r="C23" s="239" t="str">
        <f>VLOOKUP(A23,'пр.взв.'!B7:G60,3,FALSE)</f>
        <v>16.10.1989 мс</v>
      </c>
      <c r="D23" s="239" t="str">
        <f>VLOOKUP(A23,'пр.взв.'!B$7:G$60,4,FALSE)</f>
        <v>ПФО</v>
      </c>
      <c r="E23" s="101"/>
      <c r="F23" s="101"/>
      <c r="G23" s="114"/>
      <c r="H23" s="101"/>
      <c r="I23" s="153"/>
      <c r="J23" s="154"/>
      <c r="K23" s="128" t="s">
        <v>166</v>
      </c>
      <c r="L23" s="155"/>
      <c r="M23" s="119"/>
      <c r="N23" s="128" t="s">
        <v>164</v>
      </c>
      <c r="O23" s="144"/>
      <c r="P23" s="109"/>
      <c r="Q23" s="101"/>
      <c r="R23" s="101"/>
      <c r="S23" s="101"/>
      <c r="T23" s="101"/>
      <c r="U23" s="239" t="str">
        <f>VLOOKUP(X23,'пр.взв.'!B7:G60,2,FALSE)</f>
        <v>Куржев Али Рамазанович</v>
      </c>
      <c r="V23" s="239" t="str">
        <f>VLOOKUP(X23,'пр.взв.'!B7:G60,3,FALSE)</f>
        <v>28.04.1989 мсмк</v>
      </c>
      <c r="W23" s="239" t="str">
        <f>VLOOKUP(X23,'пр.взв.'!B$7:G$60,4,FALSE)</f>
        <v>ЦФО</v>
      </c>
      <c r="X23" s="237">
        <v>4</v>
      </c>
      <c r="Y23" s="101"/>
      <c r="Z23" s="102"/>
      <c r="AA23" s="99">
        <f>IF(OR(P14=X15,P14=X17)," ",IF(T16=X15,X17,X15))</f>
        <v>6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271"/>
      <c r="B24" s="240"/>
      <c r="C24" s="240"/>
      <c r="D24" s="240"/>
      <c r="E24" s="121">
        <v>3</v>
      </c>
      <c r="F24" s="122"/>
      <c r="G24" s="123"/>
      <c r="H24" s="124"/>
      <c r="I24" s="134"/>
      <c r="J24" s="111"/>
      <c r="K24" s="156"/>
      <c r="L24" s="238" t="s">
        <v>28</v>
      </c>
      <c r="M24" s="238"/>
      <c r="N24" s="119"/>
      <c r="O24" s="144"/>
      <c r="P24" s="109"/>
      <c r="Q24" s="101"/>
      <c r="R24" s="101"/>
      <c r="S24" s="101"/>
      <c r="T24" s="121">
        <v>4</v>
      </c>
      <c r="U24" s="240"/>
      <c r="V24" s="240"/>
      <c r="W24" s="240"/>
      <c r="X24" s="235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71">
        <v>19</v>
      </c>
      <c r="B25" s="241" t="str">
        <f>VLOOKUP(A25,'пр.взв.'!B25:C78,2,FALSE)</f>
        <v>Гереков Рустам Магомедрасулович</v>
      </c>
      <c r="C25" s="241" t="str">
        <f>VLOOKUP(A25,'пр.взв.'!B7:G60,3,FALSE)</f>
        <v>25.07.1995 мс</v>
      </c>
      <c r="D25" s="241" t="str">
        <f>VLOOKUP(A25,'пр.взв.'!B$7:G$60,4,FALSE)</f>
        <v>С-Пб</v>
      </c>
      <c r="E25" s="128" t="s">
        <v>164</v>
      </c>
      <c r="F25" s="129"/>
      <c r="G25" s="122"/>
      <c r="H25" s="125"/>
      <c r="I25" s="157"/>
      <c r="J25" s="118"/>
      <c r="K25" s="500">
        <f>AE14</f>
        <v>2</v>
      </c>
      <c r="L25" s="109"/>
      <c r="M25" s="109"/>
      <c r="N25" s="135"/>
      <c r="O25" s="144"/>
      <c r="P25" s="109"/>
      <c r="Q25" s="101"/>
      <c r="R25" s="131"/>
      <c r="S25" s="132"/>
      <c r="T25" s="128" t="s">
        <v>166</v>
      </c>
      <c r="U25" s="241" t="str">
        <f>VLOOKUP(X25,'пр.взв.'!B7:G60,2,FALSE)</f>
        <v>Демьяненко Сергей Александрович</v>
      </c>
      <c r="V25" s="241" t="str">
        <f>VLOOKUP(X25,'пр.взв.'!B7:G60,3,FALSE)</f>
        <v>13.02.1992 мс</v>
      </c>
      <c r="W25" s="241" t="str">
        <f>VLOOKUP(X25,'пр.взв.'!B$7:G$60,4,FALSE)</f>
        <v>СФО</v>
      </c>
      <c r="X25" s="235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16</v>
      </c>
    </row>
    <row r="26" spans="1:31" ht="12.75" customHeight="1" thickBot="1">
      <c r="A26" s="272"/>
      <c r="B26" s="240"/>
      <c r="C26" s="240"/>
      <c r="D26" s="240"/>
      <c r="E26" s="122"/>
      <c r="F26" s="133"/>
      <c r="G26" s="121">
        <v>3</v>
      </c>
      <c r="H26" s="111"/>
      <c r="I26" s="118"/>
      <c r="J26" s="158"/>
      <c r="K26" s="274" t="str">
        <f>VLOOKUP(K25,'пр.взв.'!B7:D68,2,FALSE)</f>
        <v>Кирюхин Сергей Александрович</v>
      </c>
      <c r="L26" s="275"/>
      <c r="M26" s="275"/>
      <c r="N26" s="276"/>
      <c r="O26" s="119"/>
      <c r="P26" s="109"/>
      <c r="Q26" s="101"/>
      <c r="R26" s="121">
        <v>4</v>
      </c>
      <c r="S26" s="109"/>
      <c r="T26" s="122"/>
      <c r="U26" s="240"/>
      <c r="V26" s="240"/>
      <c r="W26" s="240"/>
      <c r="X26" s="236"/>
      <c r="Y26" s="101"/>
      <c r="Z26" s="102"/>
      <c r="AA26" s="99" t="str">
        <f>IF(OR(P30=X23,P30=X25)," ",IF(T24=X23,X25,X23))</f>
        <v> </v>
      </c>
      <c r="AB26" s="100">
        <f>IF(AA26=" ",AA27,AA26)</f>
        <v>28</v>
      </c>
      <c r="AC26" s="97"/>
      <c r="AD26" s="97"/>
      <c r="AE26" s="97">
        <f>IF(K22=""," ",IF(K22=I14,I30,I14))</f>
        <v>7</v>
      </c>
    </row>
    <row r="27" spans="1:31" ht="12.75" customHeight="1" thickBot="1">
      <c r="A27" s="273">
        <v>11</v>
      </c>
      <c r="B27" s="239" t="str">
        <f>VLOOKUP(A27,'пр.взв.'!B27:C80,2,FALSE)</f>
        <v>Сухогузов Иван Сергеевич</v>
      </c>
      <c r="C27" s="239" t="str">
        <f>VLOOKUP(A27,'пр.взв.'!B7:G60,3,FALSE)</f>
        <v>19.02.1992 мс</v>
      </c>
      <c r="D27" s="239" t="str">
        <f>VLOOKUP(A27,'пр.взв.'!B$7:G$60,4,FALSE)</f>
        <v>УрФО</v>
      </c>
      <c r="E27" s="101"/>
      <c r="F27" s="122"/>
      <c r="G27" s="128" t="s">
        <v>166</v>
      </c>
      <c r="H27" s="136"/>
      <c r="I27" s="137"/>
      <c r="J27" s="158"/>
      <c r="K27" s="277"/>
      <c r="L27" s="278"/>
      <c r="M27" s="278"/>
      <c r="N27" s="279"/>
      <c r="O27" s="119"/>
      <c r="P27" s="135"/>
      <c r="Q27" s="132"/>
      <c r="R27" s="128" t="s">
        <v>166</v>
      </c>
      <c r="S27" s="109"/>
      <c r="T27" s="101"/>
      <c r="U27" s="239" t="str">
        <f>VLOOKUP(X27,'пр.взв.'!B7:G60,2,FALSE)</f>
        <v>Кожевников Семен Николаевич</v>
      </c>
      <c r="V27" s="239" t="str">
        <f>VLOOKUP(X27,'пр.взв.'!B7:G60,3,FALSE)</f>
        <v>21.11.1988 мс</v>
      </c>
      <c r="W27" s="239" t="str">
        <f>VLOOKUP(X27,'пр.взв.'!B$7:G$60,4,FALSE)</f>
        <v>СФО</v>
      </c>
      <c r="X27" s="237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8</v>
      </c>
      <c r="AC27" s="99">
        <f>IF(AND(OR(T24=P30,T28=P30),T32=R34),T36,IF(AND(OR(T24=P30,T28=P30),T36=R34),T32,IF(T24=R26,T28,T24)))</f>
        <v>24</v>
      </c>
      <c r="AD27" s="97"/>
      <c r="AE27" s="97"/>
    </row>
    <row r="28" spans="1:31" ht="12.75" customHeight="1">
      <c r="A28" s="271"/>
      <c r="B28" s="240"/>
      <c r="C28" s="240"/>
      <c r="D28" s="240"/>
      <c r="E28" s="121">
        <v>11</v>
      </c>
      <c r="F28" s="140"/>
      <c r="G28" s="122"/>
      <c r="H28" s="124"/>
      <c r="I28" s="141"/>
      <c r="J28" s="111"/>
      <c r="K28" s="159"/>
      <c r="L28" s="155"/>
      <c r="M28" s="119"/>
      <c r="N28" s="119"/>
      <c r="O28" s="144"/>
      <c r="P28" s="135"/>
      <c r="Q28" s="109"/>
      <c r="R28" s="145"/>
      <c r="S28" s="146"/>
      <c r="T28" s="121">
        <v>12</v>
      </c>
      <c r="U28" s="240"/>
      <c r="V28" s="240"/>
      <c r="W28" s="240"/>
      <c r="X28" s="235"/>
      <c r="Y28" s="101"/>
      <c r="Z28" s="102"/>
      <c r="AA28" s="99">
        <f>IF(OR(P30=X31,P30=X33)," ",IF(T32=X31,X33,X31))</f>
        <v>8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71">
        <v>27</v>
      </c>
      <c r="B29" s="241" t="str">
        <f>VLOOKUP(A29,'пр.взв.'!B29:C82,2,FALSE)</f>
        <v>Котов Максим Сергеевич</v>
      </c>
      <c r="C29" s="241" t="str">
        <f>VLOOKUP(A29,'пр.взв.'!B7:G60,3,FALSE)</f>
        <v>16.08.1995 мс</v>
      </c>
      <c r="D29" s="241" t="str">
        <f>VLOOKUP(A29,'пр.взв.'!B$7:G$60,4,FALSE)</f>
        <v>ПФО</v>
      </c>
      <c r="E29" s="128" t="s">
        <v>165</v>
      </c>
      <c r="F29" s="122"/>
      <c r="G29" s="122"/>
      <c r="H29" s="125"/>
      <c r="I29" s="141"/>
      <c r="J29" s="118"/>
      <c r="K29" s="159"/>
      <c r="L29" s="155"/>
      <c r="M29" s="119"/>
      <c r="N29" s="119"/>
      <c r="O29" s="144"/>
      <c r="P29" s="135"/>
      <c r="Q29" s="109"/>
      <c r="R29" s="101"/>
      <c r="S29" s="101"/>
      <c r="T29" s="128"/>
      <c r="U29" s="268" t="e">
        <f>VLOOKUP(X29,'пр.взв.'!B7:G60,2,FALSE)</f>
        <v>#N/A</v>
      </c>
      <c r="V29" s="268" t="e">
        <f>VLOOKUP(X29,'пр.взв.'!B7:G60,3,FALSE)</f>
        <v>#N/A</v>
      </c>
      <c r="W29" s="268" t="e">
        <f>VLOOKUP(X29,'пр.взв.'!B$7:G$60,4,FALSE)</f>
        <v>#N/A</v>
      </c>
      <c r="X29" s="235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72"/>
      <c r="B30" s="240"/>
      <c r="C30" s="240"/>
      <c r="D30" s="240"/>
      <c r="E30" s="122"/>
      <c r="F30" s="122"/>
      <c r="G30" s="133"/>
      <c r="H30" s="127"/>
      <c r="I30" s="121">
        <v>7</v>
      </c>
      <c r="J30" s="160"/>
      <c r="K30" s="148"/>
      <c r="L30" s="109"/>
      <c r="M30" s="119"/>
      <c r="N30" s="119"/>
      <c r="O30" s="161"/>
      <c r="P30" s="121">
        <v>4</v>
      </c>
      <c r="Q30" s="109"/>
      <c r="R30" s="101"/>
      <c r="S30" s="101"/>
      <c r="T30" s="122"/>
      <c r="U30" s="270"/>
      <c r="V30" s="270"/>
      <c r="W30" s="270"/>
      <c r="X30" s="236"/>
      <c r="Y30" s="101"/>
      <c r="Z30" s="102"/>
    </row>
    <row r="31" spans="1:26" ht="12.75" customHeight="1" thickBot="1">
      <c r="A31" s="273">
        <v>7</v>
      </c>
      <c r="B31" s="239" t="str">
        <f>VLOOKUP(A31,'пр.взв.'!B7:C60,2,FALSE)</f>
        <v>Бабгоев Олег Гамельевич</v>
      </c>
      <c r="C31" s="239" t="str">
        <f>VLOOKUP(A31,'пр.взв.'!B7:G60,3,FALSE)</f>
        <v>29.07.1990 мс</v>
      </c>
      <c r="D31" s="239" t="str">
        <f>VLOOKUP(A31,'пр.взв.'!B$7:G$60,4,FALSE)</f>
        <v>СКФО</v>
      </c>
      <c r="E31" s="101"/>
      <c r="F31" s="101"/>
      <c r="G31" s="122"/>
      <c r="H31" s="118"/>
      <c r="I31" s="128" t="s">
        <v>167</v>
      </c>
      <c r="J31" s="127"/>
      <c r="K31" s="109"/>
      <c r="L31" s="109"/>
      <c r="M31" s="119"/>
      <c r="N31" s="119"/>
      <c r="O31" s="119"/>
      <c r="P31" s="128" t="s">
        <v>164</v>
      </c>
      <c r="Q31" s="109"/>
      <c r="R31" s="101"/>
      <c r="S31" s="101"/>
      <c r="T31" s="101"/>
      <c r="U31" s="239" t="str">
        <f>VLOOKUP(X31,'пр.взв.'!B7:G60,2,FALSE)</f>
        <v>Буров Андрей Вячеславович</v>
      </c>
      <c r="V31" s="239" t="str">
        <f>VLOOKUP(X31,'пр.взв.'!B7:G60,3,FALSE)</f>
        <v>02.10.1988 мс</v>
      </c>
      <c r="W31" s="239" t="str">
        <f>VLOOKUP(X31,'пр.взв.'!B$7:G$60,4,FALSE)</f>
        <v>ЦФО</v>
      </c>
      <c r="X31" s="237">
        <v>8</v>
      </c>
      <c r="Y31" s="101"/>
      <c r="Z31" s="102"/>
    </row>
    <row r="32" spans="1:26" ht="12.75" customHeight="1">
      <c r="A32" s="271"/>
      <c r="B32" s="240"/>
      <c r="C32" s="240"/>
      <c r="D32" s="240"/>
      <c r="E32" s="121">
        <v>7</v>
      </c>
      <c r="F32" s="122"/>
      <c r="G32" s="122"/>
      <c r="H32" s="130"/>
      <c r="I32" s="102"/>
      <c r="J32" s="251" t="s">
        <v>3</v>
      </c>
      <c r="K32" s="101"/>
      <c r="L32" s="101"/>
      <c r="M32" s="101"/>
      <c r="N32" s="101"/>
      <c r="O32" s="101"/>
      <c r="P32" s="109"/>
      <c r="Q32" s="148"/>
      <c r="R32" s="101"/>
      <c r="S32" s="101"/>
      <c r="T32" s="121">
        <v>24</v>
      </c>
      <c r="U32" s="240"/>
      <c r="V32" s="240"/>
      <c r="W32" s="240"/>
      <c r="X32" s="235"/>
      <c r="Y32" s="101"/>
      <c r="Z32" s="102"/>
    </row>
    <row r="33" spans="1:26" ht="12.75" customHeight="1" thickBot="1">
      <c r="A33" s="271">
        <v>23</v>
      </c>
      <c r="B33" s="241" t="str">
        <f>VLOOKUP(A33,'пр.взв.'!B33:C86,2,FALSE)</f>
        <v>Кавин Сергей Владимирович</v>
      </c>
      <c r="C33" s="241" t="str">
        <f>VLOOKUP(A33,'пр.взв.'!B7:G60,3,FALSE)</f>
        <v>19.09.1980 мс</v>
      </c>
      <c r="D33" s="241" t="str">
        <f>VLOOKUP(A33,'пр.взв.'!B$7:G$60,4,FALSE)</f>
        <v>ЦФО</v>
      </c>
      <c r="E33" s="128" t="s">
        <v>166</v>
      </c>
      <c r="F33" s="129"/>
      <c r="G33" s="122"/>
      <c r="H33" s="150"/>
      <c r="I33" s="109"/>
      <c r="J33" s="251"/>
      <c r="K33" s="162">
        <f>AE20</f>
        <v>18</v>
      </c>
      <c r="L33" s="163"/>
      <c r="M33" s="163"/>
      <c r="N33" s="163"/>
      <c r="O33" s="163"/>
      <c r="P33" s="101"/>
      <c r="Q33" s="148"/>
      <c r="R33" s="131"/>
      <c r="S33" s="132"/>
      <c r="T33" s="128" t="s">
        <v>163</v>
      </c>
      <c r="U33" s="241" t="str">
        <f>VLOOKUP(X33,'пр.взв.'!B7:G60,2,FALSE)</f>
        <v>Айнуллин Равиль Жафярович</v>
      </c>
      <c r="V33" s="241" t="str">
        <f>VLOOKUP(X33,'пр.взв.'!B7:G60,3,FALSE)</f>
        <v>17.06.1989 мс</v>
      </c>
      <c r="W33" s="241" t="str">
        <f>VLOOKUP(X33,'пр.взв.'!B$7:G$60,4,FALSE)</f>
        <v>Моск</v>
      </c>
      <c r="X33" s="235">
        <v>24</v>
      </c>
      <c r="Y33" s="101"/>
      <c r="Z33" s="102"/>
    </row>
    <row r="34" spans="1:26" ht="12.75" customHeight="1" thickBot="1">
      <c r="A34" s="272"/>
      <c r="B34" s="240"/>
      <c r="C34" s="240"/>
      <c r="D34" s="240"/>
      <c r="E34" s="122"/>
      <c r="F34" s="133"/>
      <c r="G34" s="121">
        <v>7</v>
      </c>
      <c r="H34" s="116"/>
      <c r="I34" s="109"/>
      <c r="J34" s="109"/>
      <c r="K34" s="110"/>
      <c r="L34" s="111">
        <v>26</v>
      </c>
      <c r="M34" s="109"/>
      <c r="N34" s="109"/>
      <c r="O34" s="164"/>
      <c r="P34" s="101"/>
      <c r="Q34" s="161"/>
      <c r="R34" s="121">
        <v>16</v>
      </c>
      <c r="S34" s="109"/>
      <c r="T34" s="122"/>
      <c r="U34" s="240"/>
      <c r="V34" s="240"/>
      <c r="W34" s="240"/>
      <c r="X34" s="236"/>
      <c r="Y34" s="101"/>
      <c r="Z34" s="102"/>
    </row>
    <row r="35" spans="1:26" ht="12.75" customHeight="1" thickBot="1">
      <c r="A35" s="273">
        <v>15</v>
      </c>
      <c r="B35" s="239" t="str">
        <f>VLOOKUP(A35,'пр.взв.'!B35:C88,2,FALSE)</f>
        <v>Манукян Арутюн Самвелович</v>
      </c>
      <c r="C35" s="239" t="str">
        <f>VLOOKUP(A35,'пр.взв.'!B7:G60,3,FALSE)</f>
        <v>29.03.1993 мс</v>
      </c>
      <c r="D35" s="239" t="str">
        <f>VLOOKUP(A35,'пр.взв.'!B$7:G$60,4,FALSE)</f>
        <v>ЦФО</v>
      </c>
      <c r="E35" s="101"/>
      <c r="F35" s="122"/>
      <c r="G35" s="128" t="s">
        <v>164</v>
      </c>
      <c r="H35" s="125"/>
      <c r="I35" s="109"/>
      <c r="J35" s="109"/>
      <c r="K35" s="116">
        <f>AE21</f>
        <v>26</v>
      </c>
      <c r="L35" s="110"/>
      <c r="M35" s="111">
        <v>14</v>
      </c>
      <c r="N35" s="127"/>
      <c r="O35" s="118"/>
      <c r="P35" s="101"/>
      <c r="Q35" s="119"/>
      <c r="R35" s="128" t="s">
        <v>163</v>
      </c>
      <c r="S35" s="109"/>
      <c r="T35" s="101"/>
      <c r="U35" s="239" t="str">
        <f>VLOOKUP(X35,'пр.взв.'!B7:G60,2,FALSE)</f>
        <v>Суханов Денис Николаевич</v>
      </c>
      <c r="V35" s="239" t="str">
        <f>VLOOKUP(X35,'пр.взв.'!B7:G60,3,FALSE)</f>
        <v>22.03.1991 мсмк</v>
      </c>
      <c r="W35" s="239" t="str">
        <f>VLOOKUP(X35,'пр.взв.'!B$7:G$60,4,FALSE)</f>
        <v>УрФО</v>
      </c>
      <c r="X35" s="237">
        <v>16</v>
      </c>
      <c r="Y35" s="101"/>
      <c r="Z35" s="102"/>
    </row>
    <row r="36" spans="1:26" ht="12.75" customHeight="1">
      <c r="A36" s="271"/>
      <c r="B36" s="240"/>
      <c r="C36" s="240"/>
      <c r="D36" s="240"/>
      <c r="E36" s="121">
        <v>15</v>
      </c>
      <c r="F36" s="140"/>
      <c r="G36" s="122"/>
      <c r="H36" s="124"/>
      <c r="I36" s="109"/>
      <c r="J36" s="109"/>
      <c r="K36" s="125"/>
      <c r="L36" s="126">
        <f>AE24</f>
        <v>14</v>
      </c>
      <c r="M36" s="110"/>
      <c r="N36" s="127"/>
      <c r="O36" s="119"/>
      <c r="P36" s="101"/>
      <c r="Q36" s="119"/>
      <c r="R36" s="145"/>
      <c r="S36" s="146"/>
      <c r="T36" s="121">
        <v>16</v>
      </c>
      <c r="U36" s="240"/>
      <c r="V36" s="240"/>
      <c r="W36" s="240"/>
      <c r="X36" s="235"/>
      <c r="Y36" s="101"/>
      <c r="Z36" s="102"/>
    </row>
    <row r="37" spans="1:26" ht="12.75" customHeight="1" thickBot="1">
      <c r="A37" s="271">
        <v>31</v>
      </c>
      <c r="B37" s="268" t="e">
        <f>VLOOKUP(A37,'пр.взв.'!B37:C90,2,FALSE)</f>
        <v>#N/A</v>
      </c>
      <c r="C37" s="268" t="e">
        <f>VLOOKUP(A37,'пр.взв.'!B7:G60,3,FALSE)</f>
        <v>#N/A</v>
      </c>
      <c r="D37" s="268" t="e">
        <f>VLOOKUP(A37,'пр.взв.'!B$7:G$60,4,FALSE)</f>
        <v>#N/A</v>
      </c>
      <c r="E37" s="128"/>
      <c r="F37" s="122"/>
      <c r="G37" s="122"/>
      <c r="H37" s="125"/>
      <c r="I37" s="109"/>
      <c r="J37" s="109"/>
      <c r="K37" s="111">
        <f>AE22</f>
        <v>20</v>
      </c>
      <c r="L37" s="125"/>
      <c r="M37" s="130"/>
      <c r="N37" s="111">
        <v>14</v>
      </c>
      <c r="O37" s="119"/>
      <c r="P37" s="101"/>
      <c r="Q37" s="101"/>
      <c r="R37" s="101"/>
      <c r="S37" s="101"/>
      <c r="T37" s="128"/>
      <c r="U37" s="268" t="e">
        <f>VLOOKUP(X37,'пр.взв.'!B7:G60,2,FALSE)</f>
        <v>#N/A</v>
      </c>
      <c r="V37" s="268" t="e">
        <f>VLOOKUP(X37,'пр.взв.'!B7:G60,3,FALSE)</f>
        <v>#N/A</v>
      </c>
      <c r="W37" s="268" t="e">
        <f>VLOOKUP(X37,'пр.взв.'!B$7:G$60,4,FALSE)</f>
        <v>#N/A</v>
      </c>
      <c r="X37" s="235">
        <v>32</v>
      </c>
      <c r="Y37" s="101"/>
      <c r="Z37" s="102"/>
    </row>
    <row r="38" spans="1:27" ht="12.75" customHeight="1" thickBot="1">
      <c r="A38" s="272"/>
      <c r="B38" s="269"/>
      <c r="C38" s="269"/>
      <c r="D38" s="269"/>
      <c r="E38" s="122"/>
      <c r="F38" s="122"/>
      <c r="G38" s="122"/>
      <c r="H38" s="124"/>
      <c r="I38" s="109"/>
      <c r="J38" s="109"/>
      <c r="K38" s="110"/>
      <c r="L38" s="111">
        <v>12</v>
      </c>
      <c r="M38" s="135"/>
      <c r="N38" s="110"/>
      <c r="O38" s="109"/>
      <c r="P38" s="101"/>
      <c r="Q38" s="133"/>
      <c r="R38" s="101"/>
      <c r="S38" s="101"/>
      <c r="T38" s="122"/>
      <c r="U38" s="269"/>
      <c r="V38" s="269"/>
      <c r="W38" s="269"/>
      <c r="X38" s="236"/>
      <c r="Y38" s="101"/>
      <c r="Z38" s="102"/>
      <c r="AA38" s="95"/>
    </row>
    <row r="39" spans="1:26" ht="12.75" customHeight="1" thickBot="1">
      <c r="A39" s="165"/>
      <c r="B39" s="165"/>
      <c r="C39" s="165"/>
      <c r="D39" s="101"/>
      <c r="E39" s="122"/>
      <c r="F39" s="122"/>
      <c r="G39" s="122"/>
      <c r="H39" s="109"/>
      <c r="I39" s="127"/>
      <c r="J39" s="118"/>
      <c r="K39" s="116">
        <f>AE23</f>
        <v>12</v>
      </c>
      <c r="L39" s="110"/>
      <c r="M39" s="116">
        <v>16</v>
      </c>
      <c r="N39" s="135"/>
      <c r="O39" s="138">
        <v>7</v>
      </c>
      <c r="P39" s="166">
        <f>O39</f>
        <v>7</v>
      </c>
      <c r="Q39" s="122"/>
      <c r="R39" s="109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7" t="str">
        <f>HYPERLINK('[1]реквизиты'!$A$6)</f>
        <v>Гл. судья, судья МК</v>
      </c>
      <c r="B40" s="168"/>
      <c r="C40" s="169"/>
      <c r="D40" s="170"/>
      <c r="E40" s="101"/>
      <c r="F40" s="171" t="str">
        <f>'[1]реквизиты'!$G$7</f>
        <v>Х.Ю.Хапай</v>
      </c>
      <c r="G40" s="172"/>
      <c r="H40" s="173"/>
      <c r="I40" s="101"/>
      <c r="J40" s="118"/>
      <c r="K40" s="125"/>
      <c r="L40" s="116">
        <f>AE25</f>
        <v>16</v>
      </c>
      <c r="M40" s="142"/>
      <c r="N40" s="143"/>
      <c r="O40" s="142"/>
      <c r="P40" s="109"/>
      <c r="Q40" s="253" t="str">
        <f>VLOOKUP(P39,'пр.взв.'!B7:E60,2,FALSE)</f>
        <v>Бабгоев Олег Гамельевич</v>
      </c>
      <c r="R40" s="254"/>
      <c r="S40" s="254"/>
      <c r="T40" s="255"/>
      <c r="U40" s="101"/>
      <c r="V40" s="101"/>
      <c r="W40" s="101"/>
      <c r="X40" s="101"/>
      <c r="Y40" s="101"/>
      <c r="Z40" s="102"/>
    </row>
    <row r="41" spans="1:26" ht="12.75" customHeight="1" thickBot="1">
      <c r="A41" s="172"/>
      <c r="B41" s="172"/>
      <c r="C41" s="174"/>
      <c r="D41" s="175"/>
      <c r="E41" s="132"/>
      <c r="F41" s="185" t="str">
        <f>'[1]реквизиты'!$G$8</f>
        <v>/Адыгея/</v>
      </c>
      <c r="G41" s="172"/>
      <c r="H41" s="173"/>
      <c r="I41" s="101"/>
      <c r="J41" s="172"/>
      <c r="K41" s="111"/>
      <c r="L41" s="125"/>
      <c r="M41" s="111"/>
      <c r="N41" s="126">
        <f>AE26</f>
        <v>7</v>
      </c>
      <c r="O41" s="109"/>
      <c r="P41" s="109"/>
      <c r="Q41" s="256"/>
      <c r="R41" s="257"/>
      <c r="S41" s="257"/>
      <c r="T41" s="258"/>
      <c r="U41" s="101"/>
      <c r="V41" s="101"/>
      <c r="W41" s="101"/>
      <c r="X41" s="101"/>
      <c r="Y41" s="101"/>
      <c r="Z41" s="102"/>
    </row>
    <row r="42" spans="1:43" ht="12.75" customHeight="1">
      <c r="A42" s="167" t="str">
        <f>HYPERLINK('[1]реквизиты'!$A$8)</f>
        <v>Гл. секретарь, судья МК</v>
      </c>
      <c r="B42" s="172"/>
      <c r="C42" s="176"/>
      <c r="D42" s="177"/>
      <c r="E42" s="146"/>
      <c r="F42" s="171" t="str">
        <f>'[1]реквизиты'!$G$9</f>
        <v>А.В.Поляков</v>
      </c>
      <c r="G42" s="172"/>
      <c r="H42" s="173"/>
      <c r="I42" s="101"/>
      <c r="J42" s="172"/>
      <c r="K42" s="109"/>
      <c r="L42" s="127"/>
      <c r="M42" s="127"/>
      <c r="N42" s="111"/>
      <c r="O42" s="119"/>
      <c r="P42" s="109"/>
      <c r="Q42" s="133"/>
      <c r="R42" s="133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2"/>
      <c r="B43" s="172"/>
      <c r="C43" s="172"/>
      <c r="D43" s="178"/>
      <c r="E43" s="178"/>
      <c r="F43" s="179" t="str">
        <f>'[1]реквизиты'!$G$10</f>
        <v>/Рязань/</v>
      </c>
      <c r="G43" s="172"/>
      <c r="H43" s="173"/>
      <c r="I43" s="101"/>
      <c r="J43" s="178"/>
      <c r="K43" s="109"/>
      <c r="L43" s="109"/>
      <c r="M43" s="109"/>
      <c r="N43" s="109"/>
      <c r="O43" s="109"/>
      <c r="P43" s="109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0">
        <f>HYPERLINK('[1]реквизиты'!$A$20)</f>
      </c>
      <c r="B44" s="107"/>
      <c r="C44" s="155"/>
      <c r="D44" s="155"/>
      <c r="E44" s="155"/>
      <c r="F44" s="181"/>
      <c r="G44" s="182">
        <f>HYPERLINK('[1]реквизиты'!$G$21)</f>
      </c>
      <c r="H44" s="183"/>
      <c r="I44" s="101"/>
      <c r="J44" s="155"/>
      <c r="K44" s="109"/>
      <c r="L44" s="109"/>
      <c r="M44" s="109"/>
      <c r="N44" s="109"/>
      <c r="O44" s="109"/>
      <c r="P44" s="184">
        <f>HYPERLINK('[1]реквизиты'!$A$22)</f>
      </c>
      <c r="Q44" s="109"/>
      <c r="R44" s="109"/>
      <c r="S44" s="109"/>
      <c r="T44" s="109"/>
      <c r="U44" s="109"/>
      <c r="V44" s="184">
        <f>HYPERLINK('[1]реквизиты'!$G$22)</f>
      </c>
      <c r="W44" s="109"/>
      <c r="X44" s="109"/>
      <c r="Y44" s="109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1"/>
      <c r="D45" s="181"/>
      <c r="E45" s="183"/>
      <c r="F45" s="102"/>
      <c r="G45" s="102"/>
      <c r="H45" s="102"/>
      <c r="I45" s="183"/>
      <c r="J45" s="183"/>
      <c r="K45" s="183"/>
      <c r="L45" s="183"/>
      <c r="M45" s="183"/>
      <c r="N45" s="183"/>
      <c r="O45" s="183"/>
      <c r="P45" s="181"/>
      <c r="Q45" s="181"/>
      <c r="R45" s="181"/>
      <c r="S45" s="181"/>
      <c r="T45" s="181"/>
      <c r="U45" s="181"/>
      <c r="V45" s="182">
        <f>HYPERLINK('[1]реквизиты'!$G$23)</f>
      </c>
      <c r="W45" s="181"/>
      <c r="X45" s="181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1"/>
      <c r="D46" s="181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1"/>
      <c r="U46" s="181"/>
      <c r="V46" s="181"/>
      <c r="W46" s="181"/>
      <c r="X46" s="181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F70">
      <selection activeCell="M114" sqref="G114:M121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88" t="s">
        <v>42</v>
      </c>
      <c r="C1" s="288"/>
      <c r="D1" s="288"/>
      <c r="E1" s="288"/>
      <c r="F1" s="288"/>
      <c r="G1" s="288"/>
      <c r="H1" s="288"/>
      <c r="I1" s="288"/>
      <c r="J1" s="288"/>
      <c r="L1" s="288" t="s">
        <v>42</v>
      </c>
      <c r="M1" s="288"/>
      <c r="N1" s="288"/>
      <c r="O1" s="288"/>
      <c r="P1" s="288"/>
      <c r="Q1" s="288"/>
      <c r="R1" s="288"/>
      <c r="S1" s="288"/>
      <c r="T1" s="288"/>
    </row>
    <row r="2" spans="2:20" ht="15.75" customHeight="1">
      <c r="B2" s="289" t="str">
        <f>'пр.взв.'!D4</f>
        <v>в.к. 82 кг.</v>
      </c>
      <c r="C2" s="290"/>
      <c r="D2" s="290"/>
      <c r="E2" s="290"/>
      <c r="F2" s="290"/>
      <c r="G2" s="290"/>
      <c r="H2" s="290"/>
      <c r="I2" s="290"/>
      <c r="J2" s="290"/>
      <c r="L2" s="289" t="str">
        <f>'пр.взв.'!D4</f>
        <v>в.к. 82 кг.</v>
      </c>
      <c r="M2" s="290"/>
      <c r="N2" s="290"/>
      <c r="O2" s="290"/>
      <c r="P2" s="290"/>
      <c r="Q2" s="290"/>
      <c r="R2" s="290"/>
      <c r="S2" s="290"/>
      <c r="T2" s="290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297" t="s">
        <v>44</v>
      </c>
      <c r="B4" s="299" t="s">
        <v>5</v>
      </c>
      <c r="C4" s="291" t="s">
        <v>6</v>
      </c>
      <c r="D4" s="301" t="s">
        <v>15</v>
      </c>
      <c r="E4" s="305" t="s">
        <v>16</v>
      </c>
      <c r="F4" s="306"/>
      <c r="G4" s="291" t="s">
        <v>17</v>
      </c>
      <c r="H4" s="293" t="s">
        <v>45</v>
      </c>
      <c r="I4" s="295" t="s">
        <v>18</v>
      </c>
      <c r="J4" s="303" t="s">
        <v>19</v>
      </c>
      <c r="K4" s="297" t="s">
        <v>44</v>
      </c>
      <c r="L4" s="299" t="s">
        <v>5</v>
      </c>
      <c r="M4" s="291" t="s">
        <v>6</v>
      </c>
      <c r="N4" s="301" t="s">
        <v>15</v>
      </c>
      <c r="O4" s="305" t="s">
        <v>16</v>
      </c>
      <c r="P4" s="306"/>
      <c r="Q4" s="291" t="s">
        <v>17</v>
      </c>
      <c r="R4" s="293" t="s">
        <v>45</v>
      </c>
      <c r="S4" s="295" t="s">
        <v>18</v>
      </c>
      <c r="T4" s="303" t="s">
        <v>19</v>
      </c>
    </row>
    <row r="5" spans="1:20" ht="13.5" customHeight="1" thickBot="1">
      <c r="A5" s="298"/>
      <c r="B5" s="300" t="s">
        <v>38</v>
      </c>
      <c r="C5" s="292"/>
      <c r="D5" s="302"/>
      <c r="E5" s="307"/>
      <c r="F5" s="308"/>
      <c r="G5" s="292"/>
      <c r="H5" s="294"/>
      <c r="I5" s="296"/>
      <c r="J5" s="304" t="s">
        <v>39</v>
      </c>
      <c r="K5" s="298"/>
      <c r="L5" s="300" t="s">
        <v>38</v>
      </c>
      <c r="M5" s="292"/>
      <c r="N5" s="302"/>
      <c r="O5" s="307"/>
      <c r="P5" s="308"/>
      <c r="Q5" s="292"/>
      <c r="R5" s="294"/>
      <c r="S5" s="296"/>
      <c r="T5" s="304" t="s">
        <v>39</v>
      </c>
    </row>
    <row r="6" spans="1:20" ht="12.75" customHeight="1">
      <c r="A6" s="309">
        <v>1</v>
      </c>
      <c r="B6" s="312">
        <v>1</v>
      </c>
      <c r="C6" s="314" t="str">
        <f>VLOOKUP(B6,'пр.взв.'!B7:G60,2,FALSE)</f>
        <v>Матевосян Левон Эдуардович</v>
      </c>
      <c r="D6" s="316" t="str">
        <f>VLOOKUP(B6,'пр.взв.'!B7:G60,3,FALSE)</f>
        <v>30.10.1988 мс</v>
      </c>
      <c r="E6" s="282" t="str">
        <f>VLOOKUP(D6,'пр.взв.'!D7:I60,2,FALSE)</f>
        <v>ЮФО</v>
      </c>
      <c r="F6" s="282" t="str">
        <f>VLOOKUP(B6,'пр.взв.'!B7:G60,5,FALSE)</f>
        <v>Краснодарский кр.</v>
      </c>
      <c r="G6" s="318"/>
      <c r="H6" s="320"/>
      <c r="I6" s="330"/>
      <c r="J6" s="321"/>
      <c r="K6" s="323">
        <v>9</v>
      </c>
      <c r="L6" s="312">
        <v>2</v>
      </c>
      <c r="M6" s="314" t="str">
        <f>VLOOKUP(L6,'пр.взв.'!B7:G60,2,FALSE)</f>
        <v>Кирюхин Сергей Александрович</v>
      </c>
      <c r="N6" s="316" t="str">
        <f>VLOOKUP(L6,'пр.взв.'!B7:G60,3,FALSE)</f>
        <v>23.02.1987 змс</v>
      </c>
      <c r="O6" s="282" t="str">
        <f>VLOOKUP(M6,'пр.взв.'!C7:H60,3,FALSE)</f>
        <v>С-Пб</v>
      </c>
      <c r="P6" s="316" t="str">
        <f>VLOOKUP(L6,'пр.взв.'!B7:G60,5,FALSE)</f>
        <v>Санкт-Петербург</v>
      </c>
      <c r="Q6" s="318"/>
      <c r="R6" s="320"/>
      <c r="S6" s="330"/>
      <c r="T6" s="321"/>
    </row>
    <row r="7" spans="1:20" ht="12.75">
      <c r="A7" s="310"/>
      <c r="B7" s="313"/>
      <c r="C7" s="315"/>
      <c r="D7" s="317"/>
      <c r="E7" s="283"/>
      <c r="F7" s="283"/>
      <c r="G7" s="317"/>
      <c r="H7" s="317"/>
      <c r="I7" s="191"/>
      <c r="J7" s="322"/>
      <c r="K7" s="324"/>
      <c r="L7" s="313"/>
      <c r="M7" s="315"/>
      <c r="N7" s="317"/>
      <c r="O7" s="283"/>
      <c r="P7" s="317"/>
      <c r="Q7" s="317"/>
      <c r="R7" s="317"/>
      <c r="S7" s="191"/>
      <c r="T7" s="322"/>
    </row>
    <row r="8" spans="1:20" ht="12.75" customHeight="1">
      <c r="A8" s="310"/>
      <c r="B8" s="331">
        <v>17</v>
      </c>
      <c r="C8" s="333" t="str">
        <f>VLOOKUP(B8,'пр.взв.'!B9:G62,2,FALSE)</f>
        <v>Ульяхов Александр Александрович</v>
      </c>
      <c r="D8" s="284" t="str">
        <f>VLOOKUP(C8,'пр.взв.'!C9:H62,2,FALSE)</f>
        <v>16.07.1988 мс</v>
      </c>
      <c r="E8" s="284" t="str">
        <f>VLOOKUP(D8,'пр.взв.'!D9:I62,2,FALSE)</f>
        <v>ЦФО</v>
      </c>
      <c r="F8" s="284" t="str">
        <f>VLOOKUP(B8,'пр.взв.'!B9:G62,5,FALSE)</f>
        <v>Брянская обл.</v>
      </c>
      <c r="G8" s="326"/>
      <c r="H8" s="326"/>
      <c r="I8" s="195"/>
      <c r="J8" s="328"/>
      <c r="K8" s="324"/>
      <c r="L8" s="331">
        <v>18</v>
      </c>
      <c r="M8" s="333" t="str">
        <f>VLOOKUP(L8,'пр.взв.'!B1:G62,2,FALSE)</f>
        <v>Аров Мурат Шахамбиевич</v>
      </c>
      <c r="N8" s="335" t="str">
        <f>VLOOKUP(L8,'пр.взв.'!B1:G62,3,FALSE)</f>
        <v>09.06.1993 кмс</v>
      </c>
      <c r="O8" s="284" t="str">
        <f>VLOOKUP(M8,'пр.взв.'!C1:H62,3,FALSE)</f>
        <v>СКФО</v>
      </c>
      <c r="P8" s="335" t="str">
        <f>VLOOKUP(L8,'пр.взв.'!B9:G62,5,FALSE)</f>
        <v>КЧР</v>
      </c>
      <c r="Q8" s="326"/>
      <c r="R8" s="326"/>
      <c r="S8" s="195"/>
      <c r="T8" s="328"/>
    </row>
    <row r="9" spans="1:20" ht="13.5" thickBot="1">
      <c r="A9" s="311"/>
      <c r="B9" s="332"/>
      <c r="C9" s="334"/>
      <c r="D9" s="285"/>
      <c r="E9" s="285"/>
      <c r="F9" s="285"/>
      <c r="G9" s="327"/>
      <c r="H9" s="327"/>
      <c r="I9" s="319"/>
      <c r="J9" s="329"/>
      <c r="K9" s="325"/>
      <c r="L9" s="332"/>
      <c r="M9" s="334"/>
      <c r="N9" s="336"/>
      <c r="O9" s="285"/>
      <c r="P9" s="336"/>
      <c r="Q9" s="327"/>
      <c r="R9" s="327"/>
      <c r="S9" s="319"/>
      <c r="T9" s="329"/>
    </row>
    <row r="10" spans="1:20" ht="12.75" customHeight="1">
      <c r="A10" s="309">
        <v>2</v>
      </c>
      <c r="B10" s="312">
        <v>9</v>
      </c>
      <c r="C10" s="314" t="str">
        <f>VLOOKUP(B10,'пр.взв.'!B1:G64,2,FALSE)</f>
        <v>Петров Дмитрий Витальевич</v>
      </c>
      <c r="D10" s="282" t="str">
        <f>VLOOKUP(C10,'пр.взв.'!C1:H64,2,FALSE)</f>
        <v>29.09.1997 кмс</v>
      </c>
      <c r="E10" s="282" t="str">
        <f>VLOOKUP(D10,'пр.взв.'!D1:I64,2,FALSE)</f>
        <v>ПФО</v>
      </c>
      <c r="F10" s="282" t="str">
        <f>VLOOKUP(B10,'пр.взв.'!B11:G64,5,FALSE)</f>
        <v>Чувашская Р.</v>
      </c>
      <c r="G10" s="318"/>
      <c r="H10" s="320"/>
      <c r="I10" s="330"/>
      <c r="J10" s="337"/>
      <c r="K10" s="323">
        <v>10</v>
      </c>
      <c r="L10" s="312">
        <v>10</v>
      </c>
      <c r="M10" s="314" t="str">
        <f>VLOOKUP(L10,'пр.взв.'!B1:G64,2,FALSE)</f>
        <v>Кыржу Дмитрий Викторович</v>
      </c>
      <c r="N10" s="316" t="str">
        <f>VLOOKUP(L10,'пр.взв.'!B1:G64,3,FALSE)</f>
        <v>17.03.1996 кмс</v>
      </c>
      <c r="O10" s="282" t="str">
        <f>VLOOKUP(M10,'пр.взв.'!C1:H64,3,FALSE)</f>
        <v>ЮФО</v>
      </c>
      <c r="P10" s="283" t="str">
        <f>VLOOKUP(L10,'пр.взв.'!B11:G64,5,FALSE)</f>
        <v>Краснодарский кр.</v>
      </c>
      <c r="Q10" s="318"/>
      <c r="R10" s="320"/>
      <c r="S10" s="330"/>
      <c r="T10" s="337"/>
    </row>
    <row r="11" spans="1:20" ht="12.75">
      <c r="A11" s="310"/>
      <c r="B11" s="313"/>
      <c r="C11" s="315"/>
      <c r="D11" s="283"/>
      <c r="E11" s="283"/>
      <c r="F11" s="283"/>
      <c r="G11" s="317"/>
      <c r="H11" s="317"/>
      <c r="I11" s="191"/>
      <c r="J11" s="322"/>
      <c r="K11" s="324"/>
      <c r="L11" s="313"/>
      <c r="M11" s="315"/>
      <c r="N11" s="317"/>
      <c r="O11" s="283"/>
      <c r="P11" s="317"/>
      <c r="Q11" s="317"/>
      <c r="R11" s="317"/>
      <c r="S11" s="191"/>
      <c r="T11" s="322"/>
    </row>
    <row r="12" spans="1:20" ht="12.75" customHeight="1">
      <c r="A12" s="310"/>
      <c r="B12" s="331">
        <v>25</v>
      </c>
      <c r="C12" s="333" t="str">
        <f>VLOOKUP(B12,'пр.взв.'!B1:G66,2,FALSE)</f>
        <v>Водовсков Михаил Юрьевич</v>
      </c>
      <c r="D12" s="335" t="str">
        <f>VLOOKUP(C12,'пр.взв.'!C1:H66,2,FALSE)</f>
        <v>17.03.1995 мс</v>
      </c>
      <c r="E12" s="335" t="str">
        <f>VLOOKUP(D12,'пр.взв.'!D1:I66,2,FALSE)</f>
        <v>ЦФО</v>
      </c>
      <c r="F12" s="284" t="str">
        <f>VLOOKUP(B12,'пр.взв.'!B13:G66,5,FALSE)</f>
        <v>Рязанская обл.</v>
      </c>
      <c r="G12" s="326"/>
      <c r="H12" s="326"/>
      <c r="I12" s="195"/>
      <c r="J12" s="328"/>
      <c r="K12" s="324"/>
      <c r="L12" s="331">
        <v>26</v>
      </c>
      <c r="M12" s="333" t="str">
        <f>VLOOKUP(L12,'пр.взв.'!B1:G66,2,FALSE)</f>
        <v>Абдулкагиров Магомед Камингаджиевич</v>
      </c>
      <c r="N12" s="335" t="str">
        <f>VLOOKUP(L12,'пр.взв.'!B1:G66,3,FALSE)</f>
        <v>19.11.1992 мс</v>
      </c>
      <c r="O12" s="284" t="str">
        <f>VLOOKUP(M12,'пр.взв.'!C1:H66,3,FALSE)</f>
        <v>СКФО</v>
      </c>
      <c r="P12" s="335" t="str">
        <f>VLOOKUP(L12,'пр.взв.'!B13:G66,5,FALSE)</f>
        <v>Ставропольский кр.</v>
      </c>
      <c r="Q12" s="326"/>
      <c r="R12" s="326"/>
      <c r="S12" s="195"/>
      <c r="T12" s="328"/>
    </row>
    <row r="13" spans="1:20" ht="13.5" thickBot="1">
      <c r="A13" s="311"/>
      <c r="B13" s="332"/>
      <c r="C13" s="334"/>
      <c r="D13" s="336"/>
      <c r="E13" s="336"/>
      <c r="F13" s="285"/>
      <c r="G13" s="327"/>
      <c r="H13" s="327"/>
      <c r="I13" s="319"/>
      <c r="J13" s="329"/>
      <c r="K13" s="325"/>
      <c r="L13" s="332"/>
      <c r="M13" s="334"/>
      <c r="N13" s="336"/>
      <c r="O13" s="285"/>
      <c r="P13" s="336"/>
      <c r="Q13" s="327"/>
      <c r="R13" s="327"/>
      <c r="S13" s="319"/>
      <c r="T13" s="329"/>
    </row>
    <row r="14" spans="1:20" ht="12.75" customHeight="1">
      <c r="A14" s="309">
        <v>3</v>
      </c>
      <c r="B14" s="312">
        <v>5</v>
      </c>
      <c r="C14" s="338" t="str">
        <f>VLOOKUP(B14,'пр.взв.'!B1:G68,2,FALSE)</f>
        <v>Перепелюк Андрей Александрович</v>
      </c>
      <c r="D14" s="283" t="str">
        <f>VLOOKUP(C14,'пр.взв.'!C1:H68,2,FALSE)</f>
        <v>06.08.1985 мсмк</v>
      </c>
      <c r="E14" s="283" t="str">
        <f>VLOOKUP(D14,'пр.взв.'!D1:I68,2,FALSE)</f>
        <v>Моск</v>
      </c>
      <c r="F14" s="282" t="str">
        <f>VLOOKUP(B14,'пр.взв.'!B15:G68,5,FALSE)</f>
        <v>Москва</v>
      </c>
      <c r="G14" s="339"/>
      <c r="H14" s="340"/>
      <c r="I14" s="215"/>
      <c r="J14" s="341"/>
      <c r="K14" s="323">
        <v>11</v>
      </c>
      <c r="L14" s="312">
        <v>6</v>
      </c>
      <c r="M14" s="338" t="str">
        <f>VLOOKUP(L14,'пр.взв.'!B1:G68,2,FALSE)</f>
        <v>Поздеев Дмитрий Андреевич</v>
      </c>
      <c r="N14" s="283" t="str">
        <f>VLOOKUP(L14,'пр.взв.'!B1:G68,3,FALSE)</f>
        <v>06.0-5.1995 мс</v>
      </c>
      <c r="O14" s="282" t="str">
        <f>VLOOKUP(M14,'пр.взв.'!C1:H68,3,FALSE)</f>
        <v>УрФО</v>
      </c>
      <c r="P14" s="283" t="str">
        <f>VLOOKUP(L14,'пр.взв.'!B15:G68,5,FALSE)</f>
        <v>Свердловская обл.</v>
      </c>
      <c r="Q14" s="339"/>
      <c r="R14" s="340"/>
      <c r="S14" s="215"/>
      <c r="T14" s="341"/>
    </row>
    <row r="15" spans="1:20" ht="12.75" customHeight="1">
      <c r="A15" s="310"/>
      <c r="B15" s="313"/>
      <c r="C15" s="315"/>
      <c r="D15" s="317"/>
      <c r="E15" s="317"/>
      <c r="F15" s="283"/>
      <c r="G15" s="317"/>
      <c r="H15" s="317"/>
      <c r="I15" s="191"/>
      <c r="J15" s="322"/>
      <c r="K15" s="324"/>
      <c r="L15" s="313"/>
      <c r="M15" s="315"/>
      <c r="N15" s="317"/>
      <c r="O15" s="283"/>
      <c r="P15" s="317"/>
      <c r="Q15" s="317"/>
      <c r="R15" s="317"/>
      <c r="S15" s="191"/>
      <c r="T15" s="322"/>
    </row>
    <row r="16" spans="1:20" ht="12.75" customHeight="1">
      <c r="A16" s="310"/>
      <c r="B16" s="331">
        <v>21</v>
      </c>
      <c r="C16" s="333" t="str">
        <f>VLOOKUP(B16,'пр.взв.'!B3:G70,2,FALSE)</f>
        <v>Никулин Иван Дмитриевич</v>
      </c>
      <c r="D16" s="335" t="str">
        <f>VLOOKUP(C16,'пр.взв.'!C3:H70,2,FALSE)</f>
        <v>20.03.1993 мсмк</v>
      </c>
      <c r="E16" s="283" t="str">
        <f>VLOOKUP(D16,'пр.взв.'!D3:I70,2,FALSE)</f>
        <v>УрФО</v>
      </c>
      <c r="F16" s="284" t="str">
        <f>VLOOKUP(B16,'пр.взв.'!B17:G70,5,FALSE)</f>
        <v>Свердловская обл.</v>
      </c>
      <c r="G16" s="326"/>
      <c r="H16" s="326"/>
      <c r="I16" s="195"/>
      <c r="J16" s="328"/>
      <c r="K16" s="324"/>
      <c r="L16" s="331">
        <v>22</v>
      </c>
      <c r="M16" s="333" t="str">
        <f>VLOOKUP(L16,'пр.взв.'!B1:G70,2,FALSE)</f>
        <v>Моисеев Егор Вадимович</v>
      </c>
      <c r="N16" s="335" t="str">
        <f>VLOOKUP(L16,'пр.взв.'!B1:G70,3,FALSE)</f>
        <v>28.04.1996 мс</v>
      </c>
      <c r="O16" s="284" t="str">
        <f>VLOOKUP(M16,'пр.взв.'!C1:H70,3,FALSE)</f>
        <v>ЦФО</v>
      </c>
      <c r="P16" s="335" t="str">
        <f>VLOOKUP(L16,'пр.взв.'!B17:G70,5,FALSE)</f>
        <v>Рязанская обл.</v>
      </c>
      <c r="Q16" s="326"/>
      <c r="R16" s="326"/>
      <c r="S16" s="195"/>
      <c r="T16" s="328"/>
    </row>
    <row r="17" spans="1:20" ht="13.5" customHeight="1" thickBot="1">
      <c r="A17" s="311"/>
      <c r="B17" s="332"/>
      <c r="C17" s="334"/>
      <c r="D17" s="336"/>
      <c r="E17" s="317"/>
      <c r="F17" s="285"/>
      <c r="G17" s="327"/>
      <c r="H17" s="327"/>
      <c r="I17" s="319"/>
      <c r="J17" s="329"/>
      <c r="K17" s="325"/>
      <c r="L17" s="332"/>
      <c r="M17" s="334"/>
      <c r="N17" s="336"/>
      <c r="O17" s="285"/>
      <c r="P17" s="336"/>
      <c r="Q17" s="327"/>
      <c r="R17" s="327"/>
      <c r="S17" s="319"/>
      <c r="T17" s="329"/>
    </row>
    <row r="18" spans="1:20" ht="12.75" customHeight="1" hidden="1">
      <c r="A18" s="309">
        <v>4</v>
      </c>
      <c r="B18" s="312">
        <v>13</v>
      </c>
      <c r="C18" s="343" t="str">
        <f>VLOOKUP(B18,'пр.взв.'!B1:G72,2,FALSE)</f>
        <v>Новиков Игорь Дмитриевич</v>
      </c>
      <c r="D18" s="344" t="str">
        <f>VLOOKUP(B18,'пр.взв.'!B1:G72,3,FALSE)</f>
        <v>27.06.1996 кмс</v>
      </c>
      <c r="E18" s="345" t="str">
        <f>VLOOKUP(C18,'пр.взв.'!C1:H72,3,FALSE)</f>
        <v>С-Пб</v>
      </c>
      <c r="F18" s="345" t="str">
        <f>VLOOKUP(B18,'пр.взв.'!B19:G72,5,FALSE)</f>
        <v>Санкт-Петербург</v>
      </c>
      <c r="G18" s="318"/>
      <c r="H18" s="320"/>
      <c r="I18" s="330"/>
      <c r="J18" s="350"/>
      <c r="K18" s="351">
        <v>12</v>
      </c>
      <c r="L18" s="354">
        <v>14</v>
      </c>
      <c r="M18" s="343" t="str">
        <f>VLOOKUP(L18,'пр.взв.'!B1:G72,2,FALSE)</f>
        <v>Будимиров Алексей Евгеньевич</v>
      </c>
      <c r="N18" s="344" t="str">
        <f>VLOOKUP(L18,'пр.взв.'!B1:G72,3,FALSE)</f>
        <v>06.03.1990 мс</v>
      </c>
      <c r="O18" s="345" t="str">
        <f>VLOOKUP(M18,'пр.взв.'!C1:H72,3,FALSE)</f>
        <v>ПФО</v>
      </c>
      <c r="P18" s="346" t="str">
        <f>VLOOKUP(L18,'пр.взв.'!B19:G72,5,FALSE)</f>
        <v>Пензенская обл.</v>
      </c>
      <c r="Q18" s="317"/>
      <c r="R18" s="349"/>
      <c r="S18" s="191"/>
      <c r="T18" s="342"/>
    </row>
    <row r="19" spans="1:20" ht="12.75" customHeight="1" hidden="1">
      <c r="A19" s="310"/>
      <c r="B19" s="313"/>
      <c r="C19" s="315"/>
      <c r="D19" s="317"/>
      <c r="E19" s="346"/>
      <c r="F19" s="346"/>
      <c r="G19" s="317"/>
      <c r="H19" s="317"/>
      <c r="I19" s="191"/>
      <c r="J19" s="322"/>
      <c r="K19" s="352"/>
      <c r="L19" s="355"/>
      <c r="M19" s="315"/>
      <c r="N19" s="317"/>
      <c r="O19" s="346"/>
      <c r="P19" s="317"/>
      <c r="Q19" s="317"/>
      <c r="R19" s="317"/>
      <c r="S19" s="191"/>
      <c r="T19" s="322"/>
    </row>
    <row r="20" spans="1:20" ht="12.75" customHeight="1" hidden="1">
      <c r="A20" s="310"/>
      <c r="B20" s="331">
        <v>29</v>
      </c>
      <c r="C20" s="347" t="e">
        <f>VLOOKUP(B20,'пр.взв.'!B2:G74,2,FALSE)</f>
        <v>#N/A</v>
      </c>
      <c r="D20" s="348" t="e">
        <f>VLOOKUP(B20,'пр.взв.'!B2:G74,3,FALSE)</f>
        <v>#N/A</v>
      </c>
      <c r="E20" s="286" t="e">
        <f>VLOOKUP(C20,'пр.взв.'!C2:H74,3,FALSE)</f>
        <v>#N/A</v>
      </c>
      <c r="F20" s="286" t="e">
        <f>VLOOKUP(B20,'пр.взв.'!B21:G74,5,FALSE)</f>
        <v>#N/A</v>
      </c>
      <c r="G20" s="326"/>
      <c r="H20" s="326"/>
      <c r="I20" s="195"/>
      <c r="J20" s="328"/>
      <c r="K20" s="352"/>
      <c r="L20" s="356">
        <v>30</v>
      </c>
      <c r="M20" s="347" t="e">
        <f>VLOOKUP(L20,'пр.взв.'!B2:G74,2,FALSE)</f>
        <v>#N/A</v>
      </c>
      <c r="N20" s="348" t="e">
        <f>VLOOKUP(L20,'пр.взв.'!B2:G74,3,FALSE)</f>
        <v>#N/A</v>
      </c>
      <c r="O20" s="286" t="e">
        <f>VLOOKUP(M20,'пр.взв.'!C2:H74,3,FALSE)</f>
        <v>#N/A</v>
      </c>
      <c r="P20" s="348" t="e">
        <f>VLOOKUP(L20,'пр.взв.'!B21:G74,5,FALSE)</f>
        <v>#N/A</v>
      </c>
      <c r="Q20" s="326"/>
      <c r="R20" s="326"/>
      <c r="S20" s="195"/>
      <c r="T20" s="328"/>
    </row>
    <row r="21" spans="1:20" ht="13.5" customHeight="1" hidden="1" thickBot="1">
      <c r="A21" s="311"/>
      <c r="B21" s="332"/>
      <c r="C21" s="334"/>
      <c r="D21" s="336"/>
      <c r="E21" s="287"/>
      <c r="F21" s="287"/>
      <c r="G21" s="327"/>
      <c r="H21" s="327"/>
      <c r="I21" s="319"/>
      <c r="J21" s="329"/>
      <c r="K21" s="353"/>
      <c r="L21" s="357"/>
      <c r="M21" s="334"/>
      <c r="N21" s="336"/>
      <c r="O21" s="287"/>
      <c r="P21" s="336"/>
      <c r="Q21" s="327"/>
      <c r="R21" s="327"/>
      <c r="S21" s="319"/>
      <c r="T21" s="329"/>
    </row>
    <row r="22" spans="1:20" ht="12.75" customHeight="1">
      <c r="A22" s="309">
        <v>5</v>
      </c>
      <c r="B22" s="312">
        <v>3</v>
      </c>
      <c r="C22" s="338" t="str">
        <f>VLOOKUP(B22,'пр.взв.'!B9:G76,2,FALSE)</f>
        <v>Демин Антон Александрович</v>
      </c>
      <c r="D22" s="283" t="str">
        <f>VLOOKUP(C22,'пр.взв.'!C9:H76,2,FALSE)</f>
        <v>16.10.1989 мс</v>
      </c>
      <c r="E22" s="282" t="str">
        <f>VLOOKUP(D22,'пр.взв.'!D9:I76,2,FALSE)</f>
        <v>ПФО</v>
      </c>
      <c r="F22" s="282" t="str">
        <f>VLOOKUP(B22,'пр.взв.'!B2:G76,5,FALSE)</f>
        <v>Саратовская обл.</v>
      </c>
      <c r="G22" s="339"/>
      <c r="H22" s="340"/>
      <c r="I22" s="215"/>
      <c r="J22" s="341"/>
      <c r="K22" s="323">
        <v>13</v>
      </c>
      <c r="L22" s="312">
        <v>4</v>
      </c>
      <c r="M22" s="338" t="str">
        <f>VLOOKUP(L22,'пр.взв.'!B2:G76,2,FALSE)</f>
        <v>Куржев Али Рамазанович</v>
      </c>
      <c r="N22" s="283" t="str">
        <f>VLOOKUP(L22,'пр.взв.'!B2:G76,3,FALSE)</f>
        <v>28.04.1989 мсмк</v>
      </c>
      <c r="O22" s="282" t="str">
        <f>VLOOKUP(M22,'пр.взв.'!C2:H76,3,FALSE)</f>
        <v>ЦФО</v>
      </c>
      <c r="P22" s="283" t="str">
        <f>VLOOKUP(L22,'пр.взв.'!B3:G76,5,FALSE)</f>
        <v>Рязанская обл.</v>
      </c>
      <c r="Q22" s="339"/>
      <c r="R22" s="340"/>
      <c r="S22" s="215"/>
      <c r="T22" s="341"/>
    </row>
    <row r="23" spans="1:20" ht="12.75" customHeight="1">
      <c r="A23" s="310"/>
      <c r="B23" s="313"/>
      <c r="C23" s="315"/>
      <c r="D23" s="317"/>
      <c r="E23" s="283"/>
      <c r="F23" s="283"/>
      <c r="G23" s="317"/>
      <c r="H23" s="317"/>
      <c r="I23" s="191"/>
      <c r="J23" s="322"/>
      <c r="K23" s="324"/>
      <c r="L23" s="313"/>
      <c r="M23" s="315"/>
      <c r="N23" s="317"/>
      <c r="O23" s="283"/>
      <c r="P23" s="317"/>
      <c r="Q23" s="317"/>
      <c r="R23" s="317"/>
      <c r="S23" s="191"/>
      <c r="T23" s="322"/>
    </row>
    <row r="24" spans="1:20" ht="12.75" customHeight="1">
      <c r="A24" s="310"/>
      <c r="B24" s="331">
        <v>19</v>
      </c>
      <c r="C24" s="333" t="str">
        <f>VLOOKUP(B24,'пр.взв.'!B2:G78,2,FALSE)</f>
        <v>Гереков Рустам Магомедрасулович</v>
      </c>
      <c r="D24" s="335" t="str">
        <f>VLOOKUP(C24,'пр.взв.'!C2:H78,2,FALSE)</f>
        <v>25.07.1995 мс</v>
      </c>
      <c r="E24" s="335" t="str">
        <f>VLOOKUP(D24,'пр.взв.'!D2:I78,2,FALSE)</f>
        <v>С-Пб</v>
      </c>
      <c r="F24" s="284" t="str">
        <f>VLOOKUP(B24,'пр.взв.'!B25:G78,5,FALSE)</f>
        <v>Санкт-Петербург</v>
      </c>
      <c r="G24" s="326"/>
      <c r="H24" s="326"/>
      <c r="I24" s="195"/>
      <c r="J24" s="328"/>
      <c r="K24" s="324"/>
      <c r="L24" s="331">
        <v>20</v>
      </c>
      <c r="M24" s="333" t="str">
        <f>VLOOKUP(L24,'пр.взв.'!B2:G78,2,FALSE)</f>
        <v>Демьяненко Сергей Александрович</v>
      </c>
      <c r="N24" s="335" t="str">
        <f>VLOOKUP(L24,'пр.взв.'!B2:G78,3,FALSE)</f>
        <v>13.02.1992 мс</v>
      </c>
      <c r="O24" s="284" t="str">
        <f>VLOOKUP(M24,'пр.взв.'!C2:H78,3,FALSE)</f>
        <v>СФО</v>
      </c>
      <c r="P24" s="335" t="str">
        <f>VLOOKUP(L24,'пр.взв.'!B25:G78,5,FALSE)</f>
        <v>Омская обл.</v>
      </c>
      <c r="Q24" s="326"/>
      <c r="R24" s="326"/>
      <c r="S24" s="195"/>
      <c r="T24" s="328"/>
    </row>
    <row r="25" spans="1:20" ht="13.5" customHeight="1" thickBot="1">
      <c r="A25" s="311"/>
      <c r="B25" s="332"/>
      <c r="C25" s="334"/>
      <c r="D25" s="336"/>
      <c r="E25" s="336"/>
      <c r="F25" s="285"/>
      <c r="G25" s="327"/>
      <c r="H25" s="327"/>
      <c r="I25" s="319"/>
      <c r="J25" s="329"/>
      <c r="K25" s="325"/>
      <c r="L25" s="332"/>
      <c r="M25" s="334"/>
      <c r="N25" s="336"/>
      <c r="O25" s="285"/>
      <c r="P25" s="336"/>
      <c r="Q25" s="327"/>
      <c r="R25" s="327"/>
      <c r="S25" s="319"/>
      <c r="T25" s="329"/>
    </row>
    <row r="26" spans="1:20" ht="12.75" customHeight="1">
      <c r="A26" s="309">
        <v>6</v>
      </c>
      <c r="B26" s="312">
        <v>11</v>
      </c>
      <c r="C26" s="314" t="str">
        <f>VLOOKUP(B26,'пр.взв.'!B2:G80,2,FALSE)</f>
        <v>Сухогузов Иван Сергеевич</v>
      </c>
      <c r="D26" s="316" t="str">
        <f>VLOOKUP(B26,'пр.взв.'!B27:G80,3,FALSE)</f>
        <v>19.02.1992 мс</v>
      </c>
      <c r="E26" s="282" t="str">
        <f>VLOOKUP(C26,'пр.взв.'!C27:H80,3,FALSE)</f>
        <v>УрФО</v>
      </c>
      <c r="F26" s="282" t="str">
        <f>VLOOKUP(B26,'пр.взв.'!B27:G80,5,FALSE)</f>
        <v>Свердловская обл.</v>
      </c>
      <c r="G26" s="318"/>
      <c r="H26" s="320"/>
      <c r="I26" s="330"/>
      <c r="J26" s="337"/>
      <c r="K26" s="323">
        <v>14</v>
      </c>
      <c r="L26" s="312">
        <v>12</v>
      </c>
      <c r="M26" s="314" t="str">
        <f>VLOOKUP(L26,'пр.взв.'!B2:G80,2,FALSE)</f>
        <v>Кожевников Семен Николаевич</v>
      </c>
      <c r="N26" s="316" t="str">
        <f>VLOOKUP(L26,'пр.взв.'!B2:G80,3,FALSE)</f>
        <v>21.11.1988 мс</v>
      </c>
      <c r="O26" s="282" t="str">
        <f>VLOOKUP(M26,'пр.взв.'!C2:H80,3,FALSE)</f>
        <v>СФО</v>
      </c>
      <c r="P26" s="283" t="str">
        <f>VLOOKUP(L26,'пр.взв.'!B27:G80,5,FALSE)</f>
        <v>Красноярский кр.</v>
      </c>
      <c r="Q26" s="318"/>
      <c r="R26" s="320"/>
      <c r="S26" s="330"/>
      <c r="T26" s="337"/>
    </row>
    <row r="27" spans="1:20" ht="12.75" customHeight="1">
      <c r="A27" s="310"/>
      <c r="B27" s="313"/>
      <c r="C27" s="315"/>
      <c r="D27" s="317"/>
      <c r="E27" s="283"/>
      <c r="F27" s="283"/>
      <c r="G27" s="317"/>
      <c r="H27" s="317"/>
      <c r="I27" s="191"/>
      <c r="J27" s="322"/>
      <c r="K27" s="324"/>
      <c r="L27" s="313"/>
      <c r="M27" s="315"/>
      <c r="N27" s="317"/>
      <c r="O27" s="283"/>
      <c r="P27" s="317"/>
      <c r="Q27" s="317"/>
      <c r="R27" s="317"/>
      <c r="S27" s="191"/>
      <c r="T27" s="322"/>
    </row>
    <row r="28" spans="1:20" ht="12.75" customHeight="1">
      <c r="A28" s="310"/>
      <c r="B28" s="331">
        <v>27</v>
      </c>
      <c r="C28" s="333" t="str">
        <f>VLOOKUP(B28,'пр.взв.'!B2:G82,2,FALSE)</f>
        <v>Котов Максим Сергеевич</v>
      </c>
      <c r="D28" s="335" t="str">
        <f>VLOOKUP(B28,'пр.взв.'!B29:G82,3,FALSE)</f>
        <v>16.08.1995 мс</v>
      </c>
      <c r="E28" s="284" t="str">
        <f>VLOOKUP(C28,'пр.взв.'!C29:H82,3,FALSE)</f>
        <v>ПФО</v>
      </c>
      <c r="F28" s="284" t="str">
        <f>VLOOKUP(B28,'пр.взв.'!B29:G82,5,FALSE)</f>
        <v>Пермский кр.</v>
      </c>
      <c r="G28" s="326"/>
      <c r="H28" s="326"/>
      <c r="I28" s="195"/>
      <c r="J28" s="328"/>
      <c r="K28" s="324"/>
      <c r="L28" s="331">
        <v>28</v>
      </c>
      <c r="M28" s="347" t="e">
        <f>VLOOKUP(L28,'пр.взв.'!B2:G82,2,FALSE)</f>
        <v>#N/A</v>
      </c>
      <c r="N28" s="348" t="e">
        <f>VLOOKUP(L28,'пр.взв.'!B2:G82,3,FALSE)</f>
        <v>#N/A</v>
      </c>
      <c r="O28" s="286" t="e">
        <f>VLOOKUP(M28,'пр.взв.'!C2:H82,3,FALSE)</f>
        <v>#N/A</v>
      </c>
      <c r="P28" s="348" t="e">
        <f>VLOOKUP(L28,'пр.взв.'!B29:G82,5,FALSE)</f>
        <v>#N/A</v>
      </c>
      <c r="Q28" s="326"/>
      <c r="R28" s="326"/>
      <c r="S28" s="195"/>
      <c r="T28" s="328"/>
    </row>
    <row r="29" spans="1:20" ht="13.5" customHeight="1" thickBot="1">
      <c r="A29" s="311"/>
      <c r="B29" s="332"/>
      <c r="C29" s="334"/>
      <c r="D29" s="336"/>
      <c r="E29" s="285"/>
      <c r="F29" s="285"/>
      <c r="G29" s="327"/>
      <c r="H29" s="327"/>
      <c r="I29" s="319"/>
      <c r="J29" s="329"/>
      <c r="K29" s="325"/>
      <c r="L29" s="332"/>
      <c r="M29" s="334"/>
      <c r="N29" s="336"/>
      <c r="O29" s="287"/>
      <c r="P29" s="336"/>
      <c r="Q29" s="327"/>
      <c r="R29" s="327"/>
      <c r="S29" s="319"/>
      <c r="T29" s="329"/>
    </row>
    <row r="30" spans="1:20" ht="12.75" customHeight="1">
      <c r="A30" s="309">
        <v>7</v>
      </c>
      <c r="B30" s="312">
        <v>7</v>
      </c>
      <c r="C30" s="314" t="str">
        <f>VLOOKUP(B30,'пр.взв.'!B8:G84,2,FALSE)</f>
        <v>Бабгоев Олег Гамельевич</v>
      </c>
      <c r="D30" s="283" t="str">
        <f>VLOOKUP(C30,'пр.взв.'!C8:H84,2,FALSE)</f>
        <v>29.07.1990 мс</v>
      </c>
      <c r="E30" s="282" t="str">
        <f>VLOOKUP(D30,'пр.взв.'!D8:I84,2,FALSE)</f>
        <v>СКФО</v>
      </c>
      <c r="F30" s="282" t="str">
        <f>VLOOKUP(B30,'пр.взв.'!B3:G84,5,FALSE)</f>
        <v>Ставропольский кр.</v>
      </c>
      <c r="G30" s="339"/>
      <c r="H30" s="340"/>
      <c r="I30" s="215"/>
      <c r="J30" s="341"/>
      <c r="K30" s="323">
        <v>15</v>
      </c>
      <c r="L30" s="312">
        <v>8</v>
      </c>
      <c r="M30" s="338" t="str">
        <f>VLOOKUP(L30,'пр.взв.'!B3:G84,2,FALSE)</f>
        <v>Буров Андрей Вячеславович</v>
      </c>
      <c r="N30" s="283" t="str">
        <f>VLOOKUP(L30,'пр.взв.'!B3:G84,3,FALSE)</f>
        <v>02.10.1988 мс</v>
      </c>
      <c r="O30" s="282" t="str">
        <f>VLOOKUP(M30,'пр.взв.'!C3:H84,3,FALSE)</f>
        <v>ЦФО</v>
      </c>
      <c r="P30" s="283" t="str">
        <f>VLOOKUP(L30,'пр.взв.'!B3:G84,5,FALSE)</f>
        <v>Ивановская обл.</v>
      </c>
      <c r="Q30" s="339"/>
      <c r="R30" s="340"/>
      <c r="S30" s="215"/>
      <c r="T30" s="341"/>
    </row>
    <row r="31" spans="1:20" ht="12.75" customHeight="1">
      <c r="A31" s="310"/>
      <c r="B31" s="313"/>
      <c r="C31" s="315"/>
      <c r="D31" s="317"/>
      <c r="E31" s="283"/>
      <c r="F31" s="283"/>
      <c r="G31" s="317"/>
      <c r="H31" s="317"/>
      <c r="I31" s="191"/>
      <c r="J31" s="322"/>
      <c r="K31" s="324"/>
      <c r="L31" s="313"/>
      <c r="M31" s="315"/>
      <c r="N31" s="317"/>
      <c r="O31" s="283"/>
      <c r="P31" s="317"/>
      <c r="Q31" s="317"/>
      <c r="R31" s="317"/>
      <c r="S31" s="191"/>
      <c r="T31" s="322"/>
    </row>
    <row r="32" spans="1:20" ht="12.75" customHeight="1">
      <c r="A32" s="310"/>
      <c r="B32" s="331">
        <v>23</v>
      </c>
      <c r="C32" s="338" t="str">
        <f>VLOOKUP(B32,'пр.взв.'!B10:G86,2,FALSE)</f>
        <v>Кавин Сергей Владимирович</v>
      </c>
      <c r="D32" s="335" t="str">
        <f>VLOOKUP(C32,'пр.взв.'!C10:H86,2,FALSE)</f>
        <v>19.09.1980 мс</v>
      </c>
      <c r="E32" s="284" t="str">
        <f>VLOOKUP(D32,'пр.взв.'!D10:I86,2,FALSE)</f>
        <v>ЦФО</v>
      </c>
      <c r="F32" s="284" t="str">
        <f>VLOOKUP(B32,'пр.взв.'!B33:G86,5,FALSE)</f>
        <v>Ивановская обл.</v>
      </c>
      <c r="G32" s="326"/>
      <c r="H32" s="326"/>
      <c r="I32" s="195"/>
      <c r="J32" s="328"/>
      <c r="K32" s="324"/>
      <c r="L32" s="331">
        <v>24</v>
      </c>
      <c r="M32" s="333" t="str">
        <f>VLOOKUP(L32,'пр.взв.'!B3:G86,2,FALSE)</f>
        <v>Айнуллин Равиль Жафярович</v>
      </c>
      <c r="N32" s="335" t="str">
        <f>VLOOKUP(L32,'пр.взв.'!B3:G86,3,FALSE)</f>
        <v>17.06.1989 мс</v>
      </c>
      <c r="O32" s="284" t="str">
        <f>VLOOKUP(M32,'пр.взв.'!C3:H86,3,FALSE)</f>
        <v>Моск</v>
      </c>
      <c r="P32" s="335" t="str">
        <f>VLOOKUP(L32,'пр.взв.'!B33:G86,5,FALSE)</f>
        <v>Москва</v>
      </c>
      <c r="Q32" s="326"/>
      <c r="R32" s="326"/>
      <c r="S32" s="195"/>
      <c r="T32" s="328"/>
    </row>
    <row r="33" spans="1:20" ht="13.5" customHeight="1" thickBot="1">
      <c r="A33" s="311"/>
      <c r="B33" s="332"/>
      <c r="C33" s="334"/>
      <c r="D33" s="336"/>
      <c r="E33" s="285"/>
      <c r="F33" s="285"/>
      <c r="G33" s="327"/>
      <c r="H33" s="327"/>
      <c r="I33" s="319"/>
      <c r="J33" s="329"/>
      <c r="K33" s="325"/>
      <c r="L33" s="332"/>
      <c r="M33" s="334"/>
      <c r="N33" s="336"/>
      <c r="O33" s="285"/>
      <c r="P33" s="336"/>
      <c r="Q33" s="327"/>
      <c r="R33" s="327"/>
      <c r="S33" s="319"/>
      <c r="T33" s="329"/>
    </row>
    <row r="34" spans="1:20" ht="12.75" customHeight="1" hidden="1">
      <c r="A34" s="309">
        <v>8</v>
      </c>
      <c r="B34" s="312">
        <v>15</v>
      </c>
      <c r="C34" s="338" t="str">
        <f>VLOOKUP(B34,'пр.взв.'!B3:G88,2,FALSE)</f>
        <v>Манукян Арутюн Самвелович</v>
      </c>
      <c r="D34" s="283" t="str">
        <f>VLOOKUP(C34,'пр.взв.'!C3:H88,2,FALSE)</f>
        <v>29.03.1993 мс</v>
      </c>
      <c r="E34" s="282" t="str">
        <f>VLOOKUP(D34,'пр.взв.'!D3:I88,2,FALSE)</f>
        <v>ЦФО</v>
      </c>
      <c r="F34" s="282" t="str">
        <f>VLOOKUP(B34,'пр.взв.'!B35:G88,5,FALSE)</f>
        <v>Рязанская обл.</v>
      </c>
      <c r="G34" s="317"/>
      <c r="H34" s="349"/>
      <c r="I34" s="191"/>
      <c r="J34" s="342"/>
      <c r="K34" s="323">
        <v>16</v>
      </c>
      <c r="L34" s="312">
        <v>16</v>
      </c>
      <c r="M34" s="338" t="str">
        <f>VLOOKUP(L34,'пр.взв.'!B3:G88,2,FALSE)</f>
        <v>Суханов Денис Николаевич</v>
      </c>
      <c r="N34" s="283" t="str">
        <f>VLOOKUP(L34,'пр.взв.'!B3:G88,3,FALSE)</f>
        <v>22.03.1991 мсмк</v>
      </c>
      <c r="O34" s="282" t="str">
        <f>VLOOKUP(M34,'пр.взв.'!C3:H88,3,FALSE)</f>
        <v>УрФО</v>
      </c>
      <c r="P34" s="283" t="str">
        <f>VLOOKUP(L34,'пр.взв.'!B35:G88,5,FALSE)</f>
        <v>Курганская обл.</v>
      </c>
      <c r="Q34" s="317"/>
      <c r="R34" s="349"/>
      <c r="S34" s="191"/>
      <c r="T34" s="342"/>
    </row>
    <row r="35" spans="1:20" ht="12.75" customHeight="1" hidden="1">
      <c r="A35" s="310"/>
      <c r="B35" s="313"/>
      <c r="C35" s="315"/>
      <c r="D35" s="317"/>
      <c r="E35" s="283"/>
      <c r="F35" s="283"/>
      <c r="G35" s="317"/>
      <c r="H35" s="317"/>
      <c r="I35" s="191"/>
      <c r="J35" s="322"/>
      <c r="K35" s="324"/>
      <c r="L35" s="313"/>
      <c r="M35" s="315"/>
      <c r="N35" s="317"/>
      <c r="O35" s="283"/>
      <c r="P35" s="317"/>
      <c r="Q35" s="317"/>
      <c r="R35" s="317"/>
      <c r="S35" s="191"/>
      <c r="T35" s="322"/>
    </row>
    <row r="36" spans="1:20" ht="12.75" customHeight="1" hidden="1">
      <c r="A36" s="310"/>
      <c r="B36" s="331">
        <v>31</v>
      </c>
      <c r="C36" s="333" t="e">
        <f>VLOOKUP(B36,'пр.взв.'!B5:G90,2,FALSE)</f>
        <v>#N/A</v>
      </c>
      <c r="D36" s="286" t="e">
        <f>VLOOKUP(C36,'пр.взв.'!C5:H90,2,FALSE)</f>
        <v>#N/A</v>
      </c>
      <c r="E36" s="286" t="e">
        <f>VLOOKUP(D36,'пр.взв.'!D5:I90,2,FALSE)</f>
        <v>#N/A</v>
      </c>
      <c r="F36" s="286" t="e">
        <f>VLOOKUP(B36,'пр.взв.'!B37:G90,5,FALSE)</f>
        <v>#N/A</v>
      </c>
      <c r="G36" s="326"/>
      <c r="H36" s="326"/>
      <c r="I36" s="195"/>
      <c r="J36" s="328"/>
      <c r="K36" s="324"/>
      <c r="L36" s="331">
        <v>32</v>
      </c>
      <c r="M36" s="347" t="e">
        <f>VLOOKUP(L36,'пр.взв.'!B3:G90,2,FALSE)</f>
        <v>#N/A</v>
      </c>
      <c r="N36" s="348" t="e">
        <f>VLOOKUP(L36,'пр.взв.'!B3:G90,3,FALSE)</f>
        <v>#N/A</v>
      </c>
      <c r="O36" s="286" t="e">
        <f>VLOOKUP(M36,'пр.взв.'!C3:H90,3,FALSE)</f>
        <v>#N/A</v>
      </c>
      <c r="P36" s="346" t="e">
        <f>VLOOKUP(L36,'пр.взв.'!B37:G90,5,FALSE)</f>
        <v>#N/A</v>
      </c>
      <c r="Q36" s="326"/>
      <c r="R36" s="326"/>
      <c r="S36" s="195"/>
      <c r="T36" s="328"/>
    </row>
    <row r="37" spans="1:20" ht="13.5" customHeight="1" hidden="1" thickBot="1">
      <c r="A37" s="311"/>
      <c r="B37" s="332"/>
      <c r="C37" s="334"/>
      <c r="D37" s="287"/>
      <c r="E37" s="287"/>
      <c r="F37" s="287"/>
      <c r="G37" s="327"/>
      <c r="H37" s="327"/>
      <c r="I37" s="319"/>
      <c r="J37" s="329"/>
      <c r="K37" s="325"/>
      <c r="L37" s="332"/>
      <c r="M37" s="334"/>
      <c r="N37" s="336"/>
      <c r="O37" s="287"/>
      <c r="P37" s="336"/>
      <c r="Q37" s="327"/>
      <c r="R37" s="327"/>
      <c r="S37" s="319"/>
      <c r="T37" s="329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82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82 кг.</v>
      </c>
      <c r="R39" s="76"/>
      <c r="S39" s="76"/>
      <c r="T39" s="76"/>
    </row>
    <row r="40" spans="1:20" ht="12.75" customHeight="1">
      <c r="A40" s="297" t="s">
        <v>44</v>
      </c>
      <c r="B40" s="299" t="s">
        <v>5</v>
      </c>
      <c r="C40" s="291" t="s">
        <v>6</v>
      </c>
      <c r="D40" s="301" t="s">
        <v>15</v>
      </c>
      <c r="E40" s="305" t="s">
        <v>16</v>
      </c>
      <c r="F40" s="306"/>
      <c r="G40" s="291" t="s">
        <v>17</v>
      </c>
      <c r="H40" s="293" t="s">
        <v>45</v>
      </c>
      <c r="I40" s="295" t="s">
        <v>18</v>
      </c>
      <c r="J40" s="303" t="s">
        <v>19</v>
      </c>
      <c r="K40" s="358" t="s">
        <v>44</v>
      </c>
      <c r="L40" s="299" t="s">
        <v>5</v>
      </c>
      <c r="M40" s="291" t="s">
        <v>6</v>
      </c>
      <c r="N40" s="301" t="s">
        <v>15</v>
      </c>
      <c r="O40" s="360" t="s">
        <v>16</v>
      </c>
      <c r="P40" s="361"/>
      <c r="Q40" s="291" t="s">
        <v>17</v>
      </c>
      <c r="R40" s="293" t="s">
        <v>45</v>
      </c>
      <c r="S40" s="295" t="s">
        <v>18</v>
      </c>
      <c r="T40" s="303" t="s">
        <v>19</v>
      </c>
    </row>
    <row r="41" spans="1:20" ht="13.5" customHeight="1" thickBot="1">
      <c r="A41" s="298"/>
      <c r="B41" s="300" t="s">
        <v>38</v>
      </c>
      <c r="C41" s="292"/>
      <c r="D41" s="302"/>
      <c r="E41" s="307"/>
      <c r="F41" s="308"/>
      <c r="G41" s="292"/>
      <c r="H41" s="294"/>
      <c r="I41" s="296"/>
      <c r="J41" s="304" t="s">
        <v>39</v>
      </c>
      <c r="K41" s="359"/>
      <c r="L41" s="300" t="s">
        <v>38</v>
      </c>
      <c r="M41" s="292"/>
      <c r="N41" s="302"/>
      <c r="O41" s="362"/>
      <c r="P41" s="363"/>
      <c r="Q41" s="292"/>
      <c r="R41" s="294"/>
      <c r="S41" s="296"/>
      <c r="T41" s="304" t="s">
        <v>39</v>
      </c>
    </row>
    <row r="42" spans="1:20" ht="12.75" customHeight="1">
      <c r="A42" s="309">
        <v>1</v>
      </c>
      <c r="B42" s="364">
        <f>'пр.хода'!E8</f>
        <v>17</v>
      </c>
      <c r="C42" s="338" t="str">
        <f>VLOOKUP(B42,'пр.взв.'!B4:G96,2,FALSE)</f>
        <v>Ульяхов Александр Александрович</v>
      </c>
      <c r="D42" s="283" t="str">
        <f>VLOOKUP(C42,'пр.взв.'!C4:H96,2,FALSE)</f>
        <v>16.07.1988 мс</v>
      </c>
      <c r="E42" s="282" t="str">
        <f>VLOOKUP(D42,'пр.взв.'!D4:I96,2,FALSE)</f>
        <v>ЦФО</v>
      </c>
      <c r="F42" s="282" t="str">
        <f>VLOOKUP(B42,'пр.взв.'!B3:G96,5,FALSE)</f>
        <v>Брянская обл.</v>
      </c>
      <c r="G42" s="339"/>
      <c r="H42" s="340"/>
      <c r="I42" s="215"/>
      <c r="J42" s="341"/>
      <c r="K42" s="366">
        <v>5</v>
      </c>
      <c r="L42" s="364">
        <f>'пр.хода'!T8</f>
        <v>2</v>
      </c>
      <c r="M42" s="314" t="str">
        <f>VLOOKUP(L42,'пр.взв.'!B4:G96,2,FALSE)</f>
        <v>Кирюхин Сергей Александрович</v>
      </c>
      <c r="N42" s="316" t="str">
        <f>VLOOKUP(L42,'пр.взв.'!B4:G96,3,FALSE)</f>
        <v>23.02.1987 змс</v>
      </c>
      <c r="O42" s="282" t="str">
        <f>VLOOKUP(M42,'пр.взв.'!C4:H96,3,FALSE)</f>
        <v>С-Пб</v>
      </c>
      <c r="P42" s="316" t="str">
        <f>VLOOKUP(L42,'пр.взв.'!B4:G96,5,FALSE)</f>
        <v>Санкт-Петербург</v>
      </c>
      <c r="Q42" s="318"/>
      <c r="R42" s="320"/>
      <c r="S42" s="330"/>
      <c r="T42" s="321"/>
    </row>
    <row r="43" spans="1:20" ht="12.75">
      <c r="A43" s="310"/>
      <c r="B43" s="365"/>
      <c r="C43" s="315"/>
      <c r="D43" s="317"/>
      <c r="E43" s="283"/>
      <c r="F43" s="283"/>
      <c r="G43" s="317"/>
      <c r="H43" s="317"/>
      <c r="I43" s="191"/>
      <c r="J43" s="322"/>
      <c r="K43" s="367"/>
      <c r="L43" s="365"/>
      <c r="M43" s="315"/>
      <c r="N43" s="317"/>
      <c r="O43" s="283"/>
      <c r="P43" s="317"/>
      <c r="Q43" s="317"/>
      <c r="R43" s="317"/>
      <c r="S43" s="191"/>
      <c r="T43" s="322"/>
    </row>
    <row r="44" spans="1:20" ht="12.75" customHeight="1">
      <c r="A44" s="310"/>
      <c r="B44" s="369">
        <f>'пр.хода'!E12</f>
        <v>25</v>
      </c>
      <c r="C44" s="338" t="str">
        <f>VLOOKUP(B44,'пр.взв.'!B6:G98,2,FALSE)</f>
        <v>Водовсков Михаил Юрьевич</v>
      </c>
      <c r="D44" s="335" t="str">
        <f>VLOOKUP(C44,'пр.взв.'!C6:H98,2,FALSE)</f>
        <v>17.03.1995 мс</v>
      </c>
      <c r="E44" s="284" t="str">
        <f>VLOOKUP(D44,'пр.взв.'!D6:I98,2,FALSE)</f>
        <v>ЦФО</v>
      </c>
      <c r="F44" s="284" t="str">
        <f>VLOOKUP(B44,'пр.взв.'!B5:G98,5,FALSE)</f>
        <v>Рязанская обл.</v>
      </c>
      <c r="G44" s="326"/>
      <c r="H44" s="326"/>
      <c r="I44" s="195"/>
      <c r="J44" s="328"/>
      <c r="K44" s="367"/>
      <c r="L44" s="369">
        <f>'пр.хода'!T12</f>
        <v>26</v>
      </c>
      <c r="M44" s="333" t="str">
        <f>VLOOKUP(L44,'пр.взв.'!B3:G98,2,FALSE)</f>
        <v>Абдулкагиров Магомед Камингаджиевич</v>
      </c>
      <c r="N44" s="335" t="str">
        <f>VLOOKUP(L44,'пр.взв.'!B3:G98,3,FALSE)</f>
        <v>19.11.1992 мс</v>
      </c>
      <c r="O44" s="284" t="str">
        <f>VLOOKUP(M44,'пр.взв.'!C3:H98,3,FALSE)</f>
        <v>СКФО</v>
      </c>
      <c r="P44" s="335" t="str">
        <f>VLOOKUP(L44,'пр.взв.'!B6:G98,5,FALSE)</f>
        <v>Ставропольский кр.</v>
      </c>
      <c r="Q44" s="326"/>
      <c r="R44" s="326"/>
      <c r="S44" s="195"/>
      <c r="T44" s="328"/>
    </row>
    <row r="45" spans="1:20" ht="13.5" thickBot="1">
      <c r="A45" s="311"/>
      <c r="B45" s="370"/>
      <c r="C45" s="315"/>
      <c r="D45" s="336"/>
      <c r="E45" s="285"/>
      <c r="F45" s="285"/>
      <c r="G45" s="327"/>
      <c r="H45" s="327"/>
      <c r="I45" s="319"/>
      <c r="J45" s="329"/>
      <c r="K45" s="368"/>
      <c r="L45" s="370"/>
      <c r="M45" s="334"/>
      <c r="N45" s="336"/>
      <c r="O45" s="285"/>
      <c r="P45" s="336"/>
      <c r="Q45" s="327"/>
      <c r="R45" s="327"/>
      <c r="S45" s="319"/>
      <c r="T45" s="329"/>
    </row>
    <row r="46" spans="1:20" ht="12.75" customHeight="1">
      <c r="A46" s="309">
        <v>2</v>
      </c>
      <c r="B46" s="364">
        <f>'пр.хода'!E16</f>
        <v>5</v>
      </c>
      <c r="C46" s="371" t="str">
        <f>VLOOKUP(B46,'пр.взв.'!B3:G100,2,FALSE)</f>
        <v>Перепелюк Андрей Александрович</v>
      </c>
      <c r="D46" s="316" t="str">
        <f>VLOOKUP(C46,'пр.взв.'!C3:H100,2,FALSE)</f>
        <v>06.08.1985 мсмк</v>
      </c>
      <c r="E46" s="282" t="str">
        <f>VLOOKUP(D46,'пр.взв.'!D3:I100,2,FALSE)</f>
        <v>Моск</v>
      </c>
      <c r="F46" s="282" t="str">
        <f>VLOOKUP(B46,'пр.взв.'!B7:G100,5,FALSE)</f>
        <v>Москва</v>
      </c>
      <c r="G46" s="318"/>
      <c r="H46" s="320"/>
      <c r="I46" s="330"/>
      <c r="J46" s="337"/>
      <c r="K46" s="366">
        <v>6</v>
      </c>
      <c r="L46" s="364">
        <f>'пр.хода'!T16</f>
        <v>22</v>
      </c>
      <c r="M46" s="314" t="str">
        <f>VLOOKUP(L46,'пр.взв.'!B3:G100,2,FALSE)</f>
        <v>Моисеев Егор Вадимович</v>
      </c>
      <c r="N46" s="316" t="str">
        <f>VLOOKUP(L46,'пр.взв.'!B3:G100,3,FALSE)</f>
        <v>28.04.1996 мс</v>
      </c>
      <c r="O46" s="282" t="str">
        <f>VLOOKUP(M46,'пр.взв.'!C3:H100,3,FALSE)</f>
        <v>ЦФО</v>
      </c>
      <c r="P46" s="283" t="str">
        <f>VLOOKUP(L46,'пр.взв.'!B8:G100,5,FALSE)</f>
        <v>Рязанская обл.</v>
      </c>
      <c r="Q46" s="318"/>
      <c r="R46" s="320"/>
      <c r="S46" s="330"/>
      <c r="T46" s="337"/>
    </row>
    <row r="47" spans="1:20" ht="12.75">
      <c r="A47" s="310"/>
      <c r="B47" s="365"/>
      <c r="C47" s="338"/>
      <c r="D47" s="317"/>
      <c r="E47" s="283"/>
      <c r="F47" s="283"/>
      <c r="G47" s="317"/>
      <c r="H47" s="317"/>
      <c r="I47" s="191"/>
      <c r="J47" s="322"/>
      <c r="K47" s="367"/>
      <c r="L47" s="365"/>
      <c r="M47" s="315"/>
      <c r="N47" s="317"/>
      <c r="O47" s="283"/>
      <c r="P47" s="317"/>
      <c r="Q47" s="317"/>
      <c r="R47" s="317"/>
      <c r="S47" s="191"/>
      <c r="T47" s="322"/>
    </row>
    <row r="48" spans="1:20" ht="12.75" customHeight="1">
      <c r="A48" s="310"/>
      <c r="B48" s="369">
        <f>'пр.хода'!E20</f>
        <v>13</v>
      </c>
      <c r="C48" s="333" t="str">
        <f>VLOOKUP(B48,'пр.взв.'!B3:G102,2,FALSE)</f>
        <v>Новиков Игорь Дмитриевич</v>
      </c>
      <c r="D48" s="335" t="str">
        <f>VLOOKUP(C48,'пр.взв.'!C3:H102,2,FALSE)</f>
        <v>27.06.1996 кмс</v>
      </c>
      <c r="E48" s="284" t="str">
        <f>VLOOKUP(D48,'пр.взв.'!D3:I102,2,FALSE)</f>
        <v>С-Пб</v>
      </c>
      <c r="F48" s="284" t="str">
        <f>VLOOKUP(B48,'пр.взв.'!B9:G102,5,FALSE)</f>
        <v>Санкт-Петербург</v>
      </c>
      <c r="G48" s="326"/>
      <c r="H48" s="326"/>
      <c r="I48" s="195"/>
      <c r="J48" s="328"/>
      <c r="K48" s="367"/>
      <c r="L48" s="369">
        <f>'пр.хода'!T20</f>
        <v>14</v>
      </c>
      <c r="M48" s="333" t="str">
        <f>VLOOKUP(L48,'пр.взв.'!B3:G102,2,FALSE)</f>
        <v>Будимиров Алексей Евгеньевич</v>
      </c>
      <c r="N48" s="335" t="str">
        <f>VLOOKUP(L48,'пр.взв.'!B3:G102,3,FALSE)</f>
        <v>06.03.1990 мс</v>
      </c>
      <c r="O48" s="284" t="str">
        <f>VLOOKUP(M48,'пр.взв.'!C3:H102,3,FALSE)</f>
        <v>ПФО</v>
      </c>
      <c r="P48" s="335" t="str">
        <f>VLOOKUP(L48,'пр.взв.'!B10:G102,5,FALSE)</f>
        <v>Пензенская обл.</v>
      </c>
      <c r="Q48" s="326"/>
      <c r="R48" s="326"/>
      <c r="S48" s="195"/>
      <c r="T48" s="328"/>
    </row>
    <row r="49" spans="1:20" ht="13.5" thickBot="1">
      <c r="A49" s="311"/>
      <c r="B49" s="370"/>
      <c r="C49" s="334"/>
      <c r="D49" s="336"/>
      <c r="E49" s="285"/>
      <c r="F49" s="285"/>
      <c r="G49" s="327"/>
      <c r="H49" s="327"/>
      <c r="I49" s="319"/>
      <c r="J49" s="329"/>
      <c r="K49" s="368"/>
      <c r="L49" s="370"/>
      <c r="M49" s="334"/>
      <c r="N49" s="336"/>
      <c r="O49" s="285"/>
      <c r="P49" s="336"/>
      <c r="Q49" s="327"/>
      <c r="R49" s="327"/>
      <c r="S49" s="319"/>
      <c r="T49" s="329"/>
    </row>
    <row r="50" spans="1:20" ht="12.75" customHeight="1">
      <c r="A50" s="309">
        <v>3</v>
      </c>
      <c r="B50" s="364">
        <f>'пр.хода'!E24</f>
        <v>3</v>
      </c>
      <c r="C50" s="338" t="str">
        <f>VLOOKUP(B50,'пр.взв.'!B3:G104,2,FALSE)</f>
        <v>Демин Антон Александрович</v>
      </c>
      <c r="D50" s="283" t="str">
        <f>VLOOKUP(C50,'пр.взв.'!C3:H104,2,FALSE)</f>
        <v>16.10.1989 мс</v>
      </c>
      <c r="E50" s="282" t="str">
        <f>VLOOKUP(D50,'пр.взв.'!D3:I104,2,FALSE)</f>
        <v>ПФО</v>
      </c>
      <c r="F50" s="282" t="str">
        <f>VLOOKUP(B50,'пр.взв.'!B11:G104,5,FALSE)</f>
        <v>Саратовская обл.</v>
      </c>
      <c r="G50" s="339"/>
      <c r="H50" s="340"/>
      <c r="I50" s="215"/>
      <c r="J50" s="341"/>
      <c r="K50" s="366">
        <v>7</v>
      </c>
      <c r="L50" s="364">
        <f>'пр.хода'!T24</f>
        <v>4</v>
      </c>
      <c r="M50" s="338" t="str">
        <f>VLOOKUP(L50,'пр.взв.'!B3:G104,2,FALSE)</f>
        <v>Куржев Али Рамазанович</v>
      </c>
      <c r="N50" s="283" t="str">
        <f>VLOOKUP(L50,'пр.взв.'!B3:G104,3,FALSE)</f>
        <v>28.04.1989 мсмк</v>
      </c>
      <c r="O50" s="282" t="str">
        <f>VLOOKUP(M50,'пр.взв.'!C3:H104,3,FALSE)</f>
        <v>ЦФО</v>
      </c>
      <c r="P50" s="283" t="str">
        <f>VLOOKUP(L50,'пр.взв.'!B12:G104,5,FALSE)</f>
        <v>Рязанская обл.</v>
      </c>
      <c r="Q50" s="339"/>
      <c r="R50" s="340"/>
      <c r="S50" s="215"/>
      <c r="T50" s="341"/>
    </row>
    <row r="51" spans="1:20" ht="12.75">
      <c r="A51" s="310"/>
      <c r="B51" s="365"/>
      <c r="C51" s="315"/>
      <c r="D51" s="317"/>
      <c r="E51" s="283"/>
      <c r="F51" s="283"/>
      <c r="G51" s="317"/>
      <c r="H51" s="317"/>
      <c r="I51" s="191"/>
      <c r="J51" s="322"/>
      <c r="K51" s="367"/>
      <c r="L51" s="365"/>
      <c r="M51" s="315"/>
      <c r="N51" s="317"/>
      <c r="O51" s="283"/>
      <c r="P51" s="317"/>
      <c r="Q51" s="317"/>
      <c r="R51" s="317"/>
      <c r="S51" s="191"/>
      <c r="T51" s="322"/>
    </row>
    <row r="52" spans="1:20" ht="12.75" customHeight="1">
      <c r="A52" s="310"/>
      <c r="B52" s="369">
        <f>'пр.хода'!E28</f>
        <v>11</v>
      </c>
      <c r="C52" s="333" t="str">
        <f>VLOOKUP(B52,'пр.взв.'!B3:G106,2,FALSE)</f>
        <v>Сухогузов Иван Сергеевич</v>
      </c>
      <c r="D52" s="335" t="str">
        <f>VLOOKUP(C52,'пр.взв.'!C3:H106,2,FALSE)</f>
        <v>19.02.1992 мс</v>
      </c>
      <c r="E52" s="284" t="str">
        <f>VLOOKUP(D52,'пр.взв.'!D3:I106,2,FALSE)</f>
        <v>УрФО</v>
      </c>
      <c r="F52" s="284" t="str">
        <f>VLOOKUP(B52,'пр.взв.'!B13:G106,5,FALSE)</f>
        <v>Свердловская обл.</v>
      </c>
      <c r="G52" s="326"/>
      <c r="H52" s="326"/>
      <c r="I52" s="195"/>
      <c r="J52" s="328"/>
      <c r="K52" s="367"/>
      <c r="L52" s="369">
        <f>'пр.хода'!T28</f>
        <v>12</v>
      </c>
      <c r="M52" s="333" t="str">
        <f>VLOOKUP(L52,'пр.взв.'!B3:G106,2,FALSE)</f>
        <v>Кожевников Семен Николаевич</v>
      </c>
      <c r="N52" s="335" t="str">
        <f>VLOOKUP(L52,'пр.взв.'!B3:G106,3,FALSE)</f>
        <v>21.11.1988 мс</v>
      </c>
      <c r="O52" s="284" t="str">
        <f>VLOOKUP(M52,'пр.взв.'!C3:H106,3,FALSE)</f>
        <v>СФО</v>
      </c>
      <c r="P52" s="335" t="str">
        <f>VLOOKUP(L52,'пр.взв.'!B14:G106,5,FALSE)</f>
        <v>Красноярский кр.</v>
      </c>
      <c r="Q52" s="326"/>
      <c r="R52" s="326"/>
      <c r="S52" s="195"/>
      <c r="T52" s="328"/>
    </row>
    <row r="53" spans="1:20" ht="13.5" thickBot="1">
      <c r="A53" s="311"/>
      <c r="B53" s="370"/>
      <c r="C53" s="334"/>
      <c r="D53" s="336"/>
      <c r="E53" s="285"/>
      <c r="F53" s="285"/>
      <c r="G53" s="327"/>
      <c r="H53" s="327"/>
      <c r="I53" s="319"/>
      <c r="J53" s="329"/>
      <c r="K53" s="368"/>
      <c r="L53" s="370"/>
      <c r="M53" s="334"/>
      <c r="N53" s="336"/>
      <c r="O53" s="285"/>
      <c r="P53" s="336"/>
      <c r="Q53" s="327"/>
      <c r="R53" s="327"/>
      <c r="S53" s="319"/>
      <c r="T53" s="329"/>
    </row>
    <row r="54" spans="1:20" ht="12.75" customHeight="1">
      <c r="A54" s="309">
        <v>4</v>
      </c>
      <c r="B54" s="364">
        <f>'пр.хода'!E32</f>
        <v>7</v>
      </c>
      <c r="C54" s="314" t="str">
        <f>VLOOKUP(B54,'пр.взв.'!B3:G108,2,FALSE)</f>
        <v>Бабгоев Олег Гамельевич</v>
      </c>
      <c r="D54" s="316" t="str">
        <f>VLOOKUP(C54,'пр.взв.'!C3:H108,2,FALSE)</f>
        <v>29.07.1990 мс</v>
      </c>
      <c r="E54" s="282" t="str">
        <f>VLOOKUP(D54,'пр.взв.'!D3:I108,2,FALSE)</f>
        <v>СКФО</v>
      </c>
      <c r="F54" s="282" t="str">
        <f>VLOOKUP(B54,'пр.взв.'!B15:G108,5,FALSE)</f>
        <v>Ставропольский кр.</v>
      </c>
      <c r="G54" s="318"/>
      <c r="H54" s="320"/>
      <c r="I54" s="330"/>
      <c r="J54" s="337"/>
      <c r="K54" s="366">
        <v>8</v>
      </c>
      <c r="L54" s="364">
        <f>'пр.хода'!T32</f>
        <v>24</v>
      </c>
      <c r="M54" s="314" t="str">
        <f>VLOOKUP(L54,'пр.взв.'!B3:G108,2,FALSE)</f>
        <v>Айнуллин Равиль Жафярович</v>
      </c>
      <c r="N54" s="316" t="str">
        <f>VLOOKUP(L54,'пр.взв.'!B3:G108,3,FALSE)</f>
        <v>17.06.1989 мс</v>
      </c>
      <c r="O54" s="282" t="str">
        <f>VLOOKUP(M54,'пр.взв.'!C3:H108,3,FALSE)</f>
        <v>Моск</v>
      </c>
      <c r="P54" s="283" t="str">
        <f>VLOOKUP(L54,'пр.взв.'!B16:G108,5,FALSE)</f>
        <v>Москва</v>
      </c>
      <c r="Q54" s="318"/>
      <c r="R54" s="320"/>
      <c r="S54" s="330"/>
      <c r="T54" s="337"/>
    </row>
    <row r="55" spans="1:20" ht="12.75">
      <c r="A55" s="310"/>
      <c r="B55" s="365"/>
      <c r="C55" s="315"/>
      <c r="D55" s="317"/>
      <c r="E55" s="283"/>
      <c r="F55" s="283"/>
      <c r="G55" s="317"/>
      <c r="H55" s="317"/>
      <c r="I55" s="191"/>
      <c r="J55" s="322"/>
      <c r="K55" s="367"/>
      <c r="L55" s="365"/>
      <c r="M55" s="315"/>
      <c r="N55" s="317"/>
      <c r="O55" s="283"/>
      <c r="P55" s="317"/>
      <c r="Q55" s="317"/>
      <c r="R55" s="317"/>
      <c r="S55" s="191"/>
      <c r="T55" s="322"/>
    </row>
    <row r="56" spans="1:20" ht="12.75" customHeight="1">
      <c r="A56" s="310"/>
      <c r="B56" s="369">
        <f>'пр.хода'!E36</f>
        <v>15</v>
      </c>
      <c r="C56" s="333" t="str">
        <f>VLOOKUP(B56,'пр.взв.'!B3:G110,2,FALSE)</f>
        <v>Манукян Арутюн Самвелович</v>
      </c>
      <c r="D56" s="335" t="str">
        <f>VLOOKUP(C56,'пр.взв.'!C3:H110,2,FALSE)</f>
        <v>29.03.1993 мс</v>
      </c>
      <c r="E56" s="284" t="str">
        <f>VLOOKUP(D56,'пр.взв.'!D3:I110,2,FALSE)</f>
        <v>ЦФО</v>
      </c>
      <c r="F56" s="284" t="str">
        <f>VLOOKUP(B56,'пр.взв.'!B17:G110,5,FALSE)</f>
        <v>Рязанская обл.</v>
      </c>
      <c r="G56" s="326"/>
      <c r="H56" s="326"/>
      <c r="I56" s="195"/>
      <c r="J56" s="328"/>
      <c r="K56" s="367"/>
      <c r="L56" s="369">
        <f>'пр.хода'!T36</f>
        <v>16</v>
      </c>
      <c r="M56" s="333" t="str">
        <f>VLOOKUP(L56,'пр.взв.'!B3:G110,2,FALSE)</f>
        <v>Суханов Денис Николаевич</v>
      </c>
      <c r="N56" s="335" t="str">
        <f>VLOOKUP(L56,'пр.взв.'!B3:G110,3,FALSE)</f>
        <v>22.03.1991 мсмк</v>
      </c>
      <c r="O56" s="284" t="str">
        <f>VLOOKUP(M56,'пр.взв.'!C3:H110,3,FALSE)</f>
        <v>УрФО</v>
      </c>
      <c r="P56" s="335" t="str">
        <f>VLOOKUP(L56,'пр.взв.'!B18:G110,5,FALSE)</f>
        <v>Курганская обл.</v>
      </c>
      <c r="Q56" s="326"/>
      <c r="R56" s="326"/>
      <c r="S56" s="195"/>
      <c r="T56" s="328"/>
    </row>
    <row r="57" spans="1:20" ht="13.5" thickBot="1">
      <c r="A57" s="311"/>
      <c r="B57" s="370"/>
      <c r="C57" s="334"/>
      <c r="D57" s="336"/>
      <c r="E57" s="285"/>
      <c r="F57" s="285"/>
      <c r="G57" s="327"/>
      <c r="H57" s="327"/>
      <c r="I57" s="319"/>
      <c r="J57" s="329"/>
      <c r="K57" s="368"/>
      <c r="L57" s="370"/>
      <c r="M57" s="334"/>
      <c r="N57" s="336"/>
      <c r="O57" s="285"/>
      <c r="P57" s="336"/>
      <c r="Q57" s="327"/>
      <c r="R57" s="327"/>
      <c r="S57" s="319"/>
      <c r="T57" s="329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82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82 кг.</v>
      </c>
      <c r="R59" s="76"/>
      <c r="S59" s="76"/>
      <c r="T59" s="76"/>
    </row>
    <row r="60" spans="1:20" ht="12.75" customHeight="1">
      <c r="A60" s="297" t="s">
        <v>44</v>
      </c>
      <c r="B60" s="299" t="s">
        <v>5</v>
      </c>
      <c r="C60" s="291" t="s">
        <v>6</v>
      </c>
      <c r="D60" s="301" t="s">
        <v>15</v>
      </c>
      <c r="E60" s="305" t="s">
        <v>16</v>
      </c>
      <c r="F60" s="306"/>
      <c r="G60" s="291" t="s">
        <v>17</v>
      </c>
      <c r="H60" s="293" t="s">
        <v>45</v>
      </c>
      <c r="I60" s="295" t="s">
        <v>18</v>
      </c>
      <c r="J60" s="303" t="s">
        <v>19</v>
      </c>
      <c r="K60" s="297" t="s">
        <v>44</v>
      </c>
      <c r="L60" s="299" t="s">
        <v>5</v>
      </c>
      <c r="M60" s="291" t="s">
        <v>6</v>
      </c>
      <c r="N60" s="301" t="s">
        <v>15</v>
      </c>
      <c r="O60" s="360" t="s">
        <v>16</v>
      </c>
      <c r="P60" s="361"/>
      <c r="Q60" s="291" t="s">
        <v>17</v>
      </c>
      <c r="R60" s="293" t="s">
        <v>45</v>
      </c>
      <c r="S60" s="295" t="s">
        <v>18</v>
      </c>
      <c r="T60" s="303" t="s">
        <v>19</v>
      </c>
    </row>
    <row r="61" spans="1:20" ht="13.5" customHeight="1" thickBot="1">
      <c r="A61" s="298"/>
      <c r="B61" s="372" t="s">
        <v>38</v>
      </c>
      <c r="C61" s="292"/>
      <c r="D61" s="302"/>
      <c r="E61" s="307"/>
      <c r="F61" s="308"/>
      <c r="G61" s="292"/>
      <c r="H61" s="294"/>
      <c r="I61" s="296"/>
      <c r="J61" s="304" t="s">
        <v>39</v>
      </c>
      <c r="K61" s="298"/>
      <c r="L61" s="372" t="s">
        <v>38</v>
      </c>
      <c r="M61" s="292"/>
      <c r="N61" s="302"/>
      <c r="O61" s="362"/>
      <c r="P61" s="363"/>
      <c r="Q61" s="292"/>
      <c r="R61" s="294"/>
      <c r="S61" s="296"/>
      <c r="T61" s="304" t="s">
        <v>39</v>
      </c>
    </row>
    <row r="62" spans="1:20" ht="12.75" customHeight="1">
      <c r="A62" s="373">
        <v>1</v>
      </c>
      <c r="B62" s="364">
        <f>'пр.хода'!G10</f>
        <v>17</v>
      </c>
      <c r="C62" s="338" t="str">
        <f>VLOOKUP(B62,'пр.взв.'!B6:G116,2,FALSE)</f>
        <v>Ульяхов Александр Александрович</v>
      </c>
      <c r="D62" s="283" t="str">
        <f>VLOOKUP(B62,'пр.взв.'!B6:G116,3,FALSE)</f>
        <v>16.07.1988 мс</v>
      </c>
      <c r="E62" s="282" t="str">
        <f>VLOOKUP(C62,'пр.взв.'!C6:H116,3,FALSE)</f>
        <v>ЦФО</v>
      </c>
      <c r="F62" s="282" t="str">
        <f>VLOOKUP(B62,'пр.взв.'!B6:G116,5,FALSE)</f>
        <v>Брянская обл.</v>
      </c>
      <c r="G62" s="318"/>
      <c r="H62" s="320"/>
      <c r="I62" s="330"/>
      <c r="J62" s="301"/>
      <c r="K62" s="376">
        <v>3</v>
      </c>
      <c r="L62" s="364">
        <f>'пр.хода'!R10</f>
        <v>2</v>
      </c>
      <c r="M62" s="338" t="str">
        <f>VLOOKUP(L62,'пр.взв.'!B6:G116,2,FALSE)</f>
        <v>Кирюхин Сергей Александрович</v>
      </c>
      <c r="N62" s="283" t="str">
        <f>VLOOKUP(L62,'пр.взв.'!B6:G116,3,FALSE)</f>
        <v>23.02.1987 змс</v>
      </c>
      <c r="O62" s="282" t="str">
        <f>VLOOKUP(M62,'пр.взв.'!C6:H116,3,FALSE)</f>
        <v>С-Пб</v>
      </c>
      <c r="P62" s="283" t="str">
        <f>VLOOKUP(L62,'пр.взв.'!B6:G116,5,FALSE)</f>
        <v>Санкт-Петербург</v>
      </c>
      <c r="Q62" s="318"/>
      <c r="R62" s="320"/>
      <c r="S62" s="330"/>
      <c r="T62" s="301"/>
    </row>
    <row r="63" spans="1:20" ht="12.75">
      <c r="A63" s="374"/>
      <c r="B63" s="365"/>
      <c r="C63" s="315"/>
      <c r="D63" s="317"/>
      <c r="E63" s="283"/>
      <c r="F63" s="283"/>
      <c r="G63" s="317"/>
      <c r="H63" s="317"/>
      <c r="I63" s="191"/>
      <c r="J63" s="187"/>
      <c r="K63" s="377"/>
      <c r="L63" s="365"/>
      <c r="M63" s="315"/>
      <c r="N63" s="317"/>
      <c r="O63" s="283"/>
      <c r="P63" s="317"/>
      <c r="Q63" s="317"/>
      <c r="R63" s="317"/>
      <c r="S63" s="191"/>
      <c r="T63" s="187"/>
    </row>
    <row r="64" spans="1:20" ht="12.75" customHeight="1">
      <c r="A64" s="374"/>
      <c r="B64" s="369">
        <f>'пр.хода'!G18</f>
        <v>5</v>
      </c>
      <c r="C64" s="333" t="str">
        <f>VLOOKUP(B64,'пр.взв.'!B6:G118,2,FALSE)</f>
        <v>Перепелюк Андрей Александрович</v>
      </c>
      <c r="D64" s="335" t="str">
        <f>VLOOKUP(B64,'пр.взв.'!B5:G118,3,FALSE)</f>
        <v>06.08.1985 мсмк</v>
      </c>
      <c r="E64" s="284" t="str">
        <f>VLOOKUP(C64,'пр.взв.'!C5:H118,3,FALSE)</f>
        <v>Моск</v>
      </c>
      <c r="F64" s="284" t="str">
        <f>VLOOKUP(B64,'пр.взв.'!B8:G118,5,FALSE)</f>
        <v>Москва</v>
      </c>
      <c r="G64" s="326"/>
      <c r="H64" s="326"/>
      <c r="I64" s="195"/>
      <c r="J64" s="195"/>
      <c r="K64" s="377"/>
      <c r="L64" s="369">
        <f>'пр.хода'!R18</f>
        <v>14</v>
      </c>
      <c r="M64" s="333" t="str">
        <f>VLOOKUP(L64,'пр.взв.'!B5:G118,2,FALSE)</f>
        <v>Будимиров Алексей Евгеньевич</v>
      </c>
      <c r="N64" s="335" t="str">
        <f>VLOOKUP(L64,'пр.взв.'!B5:G118,3,FALSE)</f>
        <v>06.03.1990 мс</v>
      </c>
      <c r="O64" s="284" t="str">
        <f>VLOOKUP(M64,'пр.взв.'!C5:H118,3,FALSE)</f>
        <v>ПФО</v>
      </c>
      <c r="P64" s="335" t="str">
        <f>VLOOKUP(L64,'пр.взв.'!B8:G118,5,FALSE)</f>
        <v>Пензенская обл.</v>
      </c>
      <c r="Q64" s="326"/>
      <c r="R64" s="326"/>
      <c r="S64" s="195"/>
      <c r="T64" s="195"/>
    </row>
    <row r="65" spans="1:20" ht="13.5" thickBot="1">
      <c r="A65" s="375"/>
      <c r="B65" s="370"/>
      <c r="C65" s="334"/>
      <c r="D65" s="336"/>
      <c r="E65" s="285"/>
      <c r="F65" s="285"/>
      <c r="G65" s="327"/>
      <c r="H65" s="327"/>
      <c r="I65" s="319"/>
      <c r="J65" s="319"/>
      <c r="K65" s="378"/>
      <c r="L65" s="370"/>
      <c r="M65" s="334"/>
      <c r="N65" s="336"/>
      <c r="O65" s="285"/>
      <c r="P65" s="336"/>
      <c r="Q65" s="327"/>
      <c r="R65" s="327"/>
      <c r="S65" s="319"/>
      <c r="T65" s="319"/>
    </row>
    <row r="66" spans="1:20" ht="12.75" customHeight="1">
      <c r="A66" s="373">
        <v>2</v>
      </c>
      <c r="B66" s="364">
        <f>'пр.хода'!G26</f>
        <v>3</v>
      </c>
      <c r="C66" s="314" t="str">
        <f>VLOOKUP(B66,'пр.взв.'!B5:G120,2,FALSE)</f>
        <v>Демин Антон Александрович</v>
      </c>
      <c r="D66" s="316" t="str">
        <f>VLOOKUP(B66,'пр.взв.'!B5:G120,3,FALSE)</f>
        <v>16.10.1989 мс</v>
      </c>
      <c r="E66" s="282" t="str">
        <f>VLOOKUP(C66,'пр.взв.'!C5:H120,3,FALSE)</f>
        <v>ПФО</v>
      </c>
      <c r="F66" s="282" t="str">
        <f>VLOOKUP(B66,'пр.взв.'!B10:G120,5,FALSE)</f>
        <v>Саратовская обл.</v>
      </c>
      <c r="G66" s="318"/>
      <c r="H66" s="320"/>
      <c r="I66" s="330"/>
      <c r="J66" s="316"/>
      <c r="K66" s="376">
        <v>4</v>
      </c>
      <c r="L66" s="364">
        <f>'пр.хода'!R26</f>
        <v>4</v>
      </c>
      <c r="M66" s="314" t="str">
        <f>VLOOKUP(L66,'пр.взв.'!B5:G120,2,FALSE)</f>
        <v>Куржев Али Рамазанович</v>
      </c>
      <c r="N66" s="316" t="str">
        <f>VLOOKUP(L66,'пр.взв.'!B5:G120,3,FALSE)</f>
        <v>28.04.1989 мсмк</v>
      </c>
      <c r="O66" s="282" t="str">
        <f>VLOOKUP(M66,'пр.взв.'!C5:H120,3,FALSE)</f>
        <v>ЦФО</v>
      </c>
      <c r="P66" s="316" t="str">
        <f>VLOOKUP(L66,'пр.взв.'!B10:G120,5,FALSE)</f>
        <v>Рязанская обл.</v>
      </c>
      <c r="Q66" s="318"/>
      <c r="R66" s="320"/>
      <c r="S66" s="330"/>
      <c r="T66" s="316"/>
    </row>
    <row r="67" spans="1:20" ht="12.75">
      <c r="A67" s="374"/>
      <c r="B67" s="365"/>
      <c r="C67" s="315"/>
      <c r="D67" s="317"/>
      <c r="E67" s="283"/>
      <c r="F67" s="283"/>
      <c r="G67" s="317"/>
      <c r="H67" s="317"/>
      <c r="I67" s="191"/>
      <c r="J67" s="187"/>
      <c r="K67" s="377"/>
      <c r="L67" s="365"/>
      <c r="M67" s="315"/>
      <c r="N67" s="317"/>
      <c r="O67" s="283"/>
      <c r="P67" s="317"/>
      <c r="Q67" s="317"/>
      <c r="R67" s="317"/>
      <c r="S67" s="191"/>
      <c r="T67" s="187"/>
    </row>
    <row r="68" spans="1:20" ht="12.75" customHeight="1">
      <c r="A68" s="374"/>
      <c r="B68" s="369">
        <f>'пр.хода'!G34</f>
        <v>7</v>
      </c>
      <c r="C68" s="333" t="str">
        <f>VLOOKUP(B68,'пр.взв.'!B5:G122,2,FALSE)</f>
        <v>Бабгоев Олег Гамельевич</v>
      </c>
      <c r="D68" s="335" t="str">
        <f>VLOOKUP(B68,'пр.взв.'!B5:G122,3,FALSE)</f>
        <v>29.07.1990 мс</v>
      </c>
      <c r="E68" s="284" t="str">
        <f>VLOOKUP(C68,'пр.взв.'!C5:H122,3,FALSE)</f>
        <v>СКФО</v>
      </c>
      <c r="F68" s="284" t="str">
        <f>VLOOKUP(B68,'пр.взв.'!B12:G122,5,FALSE)</f>
        <v>Ставропольский кр.</v>
      </c>
      <c r="G68" s="326"/>
      <c r="H68" s="326"/>
      <c r="I68" s="195"/>
      <c r="J68" s="195"/>
      <c r="K68" s="377"/>
      <c r="L68" s="369">
        <f>'пр.хода'!R34</f>
        <v>16</v>
      </c>
      <c r="M68" s="333" t="str">
        <f>VLOOKUP(L68,'пр.взв.'!B5:G122,2,FALSE)</f>
        <v>Суханов Денис Николаевич</v>
      </c>
      <c r="N68" s="335" t="str">
        <f>VLOOKUP(L68,'пр.взв.'!B5:G122,3,FALSE)</f>
        <v>22.03.1991 мсмк</v>
      </c>
      <c r="O68" s="284" t="str">
        <f>VLOOKUP(M68,'пр.взв.'!C5:H122,3,FALSE)</f>
        <v>УрФО</v>
      </c>
      <c r="P68" s="283" t="str">
        <f>VLOOKUP(L68,'пр.взв.'!B12:G122,5,FALSE)</f>
        <v>Курганская обл.</v>
      </c>
      <c r="Q68" s="326"/>
      <c r="R68" s="326"/>
      <c r="S68" s="195"/>
      <c r="T68" s="195"/>
    </row>
    <row r="69" spans="1:20" ht="13.5" thickBot="1">
      <c r="A69" s="375"/>
      <c r="B69" s="370"/>
      <c r="C69" s="334"/>
      <c r="D69" s="336"/>
      <c r="E69" s="285"/>
      <c r="F69" s="285"/>
      <c r="G69" s="327"/>
      <c r="H69" s="327"/>
      <c r="I69" s="319"/>
      <c r="J69" s="319"/>
      <c r="K69" s="378"/>
      <c r="L69" s="370"/>
      <c r="M69" s="334"/>
      <c r="N69" s="336"/>
      <c r="O69" s="285"/>
      <c r="P69" s="336"/>
      <c r="Q69" s="327"/>
      <c r="R69" s="327"/>
      <c r="S69" s="319"/>
      <c r="T69" s="319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82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82 кг.</v>
      </c>
      <c r="R71" s="78"/>
      <c r="S71" s="78"/>
      <c r="T71" s="78"/>
    </row>
    <row r="72" spans="1:20" ht="12.75" customHeight="1">
      <c r="A72" s="297" t="s">
        <v>44</v>
      </c>
      <c r="B72" s="299" t="s">
        <v>5</v>
      </c>
      <c r="C72" s="291" t="s">
        <v>6</v>
      </c>
      <c r="D72" s="301" t="s">
        <v>15</v>
      </c>
      <c r="E72" s="305" t="s">
        <v>16</v>
      </c>
      <c r="F72" s="306"/>
      <c r="G72" s="291" t="s">
        <v>17</v>
      </c>
      <c r="H72" s="293" t="s">
        <v>45</v>
      </c>
      <c r="I72" s="295" t="s">
        <v>18</v>
      </c>
      <c r="J72" s="303" t="s">
        <v>19</v>
      </c>
      <c r="K72" s="297" t="s">
        <v>44</v>
      </c>
      <c r="L72" s="299" t="s">
        <v>5</v>
      </c>
      <c r="M72" s="291" t="s">
        <v>6</v>
      </c>
      <c r="N72" s="301" t="s">
        <v>15</v>
      </c>
      <c r="O72" s="360" t="s">
        <v>16</v>
      </c>
      <c r="P72" s="361"/>
      <c r="Q72" s="291" t="s">
        <v>17</v>
      </c>
      <c r="R72" s="293" t="s">
        <v>45</v>
      </c>
      <c r="S72" s="295" t="s">
        <v>18</v>
      </c>
      <c r="T72" s="303" t="s">
        <v>19</v>
      </c>
    </row>
    <row r="73" spans="1:20" ht="13.5" customHeight="1" thickBot="1">
      <c r="A73" s="298"/>
      <c r="B73" s="372" t="s">
        <v>38</v>
      </c>
      <c r="C73" s="292"/>
      <c r="D73" s="302"/>
      <c r="E73" s="307"/>
      <c r="F73" s="308"/>
      <c r="G73" s="292"/>
      <c r="H73" s="294"/>
      <c r="I73" s="296"/>
      <c r="J73" s="304" t="s">
        <v>39</v>
      </c>
      <c r="K73" s="298"/>
      <c r="L73" s="372" t="s">
        <v>38</v>
      </c>
      <c r="M73" s="292"/>
      <c r="N73" s="302"/>
      <c r="O73" s="362"/>
      <c r="P73" s="363"/>
      <c r="Q73" s="292"/>
      <c r="R73" s="294"/>
      <c r="S73" s="296"/>
      <c r="T73" s="304" t="s">
        <v>39</v>
      </c>
    </row>
    <row r="74" spans="1:20" ht="12.75" customHeight="1">
      <c r="A74" s="379">
        <v>1</v>
      </c>
      <c r="B74" s="382">
        <f>'пр.хода'!I14</f>
        <v>5</v>
      </c>
      <c r="C74" s="314" t="str">
        <f>VLOOKUP(B74,'пр.взв.'!B5:G128,2,FALSE)</f>
        <v>Перепелюк Андрей Александрович</v>
      </c>
      <c r="D74" s="316" t="str">
        <f>VLOOKUP(B74,'пр.взв.'!B7:G128,3,FALSE)</f>
        <v>06.08.1985 мсмк</v>
      </c>
      <c r="E74" s="282" t="str">
        <f>VLOOKUP(C74,'пр.взв.'!C7:H128,3,FALSE)</f>
        <v>Моск</v>
      </c>
      <c r="F74" s="282" t="str">
        <f>VLOOKUP(B74,'пр.взв.'!B7:G128,5,FALSE)</f>
        <v>Москва</v>
      </c>
      <c r="G74" s="318"/>
      <c r="H74" s="320"/>
      <c r="I74" s="330"/>
      <c r="J74" s="301"/>
      <c r="K74" s="379">
        <v>2</v>
      </c>
      <c r="L74" s="382">
        <f>'пр.хода'!P14</f>
        <v>2</v>
      </c>
      <c r="M74" s="314" t="str">
        <f>VLOOKUP(L74,'пр.взв.'!B7:G128,2,FALSE)</f>
        <v>Кирюхин Сергей Александрович</v>
      </c>
      <c r="N74" s="316" t="str">
        <f>VLOOKUP(L74,'пр.взв.'!B7:G128,3,FALSE)</f>
        <v>23.02.1987 змс</v>
      </c>
      <c r="O74" s="282" t="str">
        <f>VLOOKUP(M74,'пр.взв.'!C7:H128,3,FALSE)</f>
        <v>С-Пб</v>
      </c>
      <c r="P74" s="316" t="str">
        <f>VLOOKUP(L74,'пр.взв.'!B7:G128,5,FALSE)</f>
        <v>Санкт-Петербург</v>
      </c>
      <c r="Q74" s="318"/>
      <c r="R74" s="320"/>
      <c r="S74" s="330"/>
      <c r="T74" s="301"/>
    </row>
    <row r="75" spans="1:20" ht="12.75">
      <c r="A75" s="380"/>
      <c r="B75" s="383"/>
      <c r="C75" s="315"/>
      <c r="D75" s="317"/>
      <c r="E75" s="283"/>
      <c r="F75" s="283"/>
      <c r="G75" s="317"/>
      <c r="H75" s="317"/>
      <c r="I75" s="191"/>
      <c r="J75" s="187"/>
      <c r="K75" s="380"/>
      <c r="L75" s="383"/>
      <c r="M75" s="315"/>
      <c r="N75" s="317"/>
      <c r="O75" s="283"/>
      <c r="P75" s="317"/>
      <c r="Q75" s="317"/>
      <c r="R75" s="317"/>
      <c r="S75" s="191"/>
      <c r="T75" s="187"/>
    </row>
    <row r="76" spans="1:20" ht="12.75" customHeight="1">
      <c r="A76" s="380"/>
      <c r="B76" s="386">
        <f>'пр.хода'!I30</f>
        <v>7</v>
      </c>
      <c r="C76" s="338" t="str">
        <f>VLOOKUP(B76,'пр.взв.'!B7:G130,2,FALSE)</f>
        <v>Бабгоев Олег Гамельевич</v>
      </c>
      <c r="D76" s="283" t="str">
        <f>VLOOKUP(B76,'пр.взв.'!B9:G130,3,FALSE)</f>
        <v>29.07.1990 мс</v>
      </c>
      <c r="E76" s="284" t="str">
        <f>VLOOKUP(C76,'пр.взв.'!C9:H130,3,FALSE)</f>
        <v>СКФО</v>
      </c>
      <c r="F76" s="284" t="str">
        <f>VLOOKUP(B76,'пр.взв.'!B9:G130,5,FALSE)</f>
        <v>Ставропольский кр.</v>
      </c>
      <c r="G76" s="326"/>
      <c r="H76" s="326"/>
      <c r="I76" s="195"/>
      <c r="J76" s="195"/>
      <c r="K76" s="380"/>
      <c r="L76" s="384">
        <f>'пр.хода'!P30</f>
        <v>4</v>
      </c>
      <c r="M76" s="333" t="str">
        <f>VLOOKUP(L76,'пр.взв.'!B6:G130,2,FALSE)</f>
        <v>Куржев Али Рамазанович</v>
      </c>
      <c r="N76" s="335" t="str">
        <f>VLOOKUP(L76,'пр.взв.'!B6:G130,3,FALSE)</f>
        <v>28.04.1989 мсмк</v>
      </c>
      <c r="O76" s="284" t="str">
        <f>VLOOKUP(M76,'пр.взв.'!C6:H130,3,FALSE)</f>
        <v>ЦФО</v>
      </c>
      <c r="P76" s="335" t="str">
        <f>VLOOKUP(L76,'пр.взв.'!B6:G130,5,FALSE)</f>
        <v>Рязанская обл.</v>
      </c>
      <c r="Q76" s="326"/>
      <c r="R76" s="326"/>
      <c r="S76" s="195"/>
      <c r="T76" s="195"/>
    </row>
    <row r="77" spans="1:20" ht="12.75" customHeight="1" thickBot="1">
      <c r="A77" s="381"/>
      <c r="B77" s="387"/>
      <c r="C77" s="334"/>
      <c r="D77" s="336"/>
      <c r="E77" s="285"/>
      <c r="F77" s="285"/>
      <c r="G77" s="327"/>
      <c r="H77" s="327"/>
      <c r="I77" s="319"/>
      <c r="J77" s="319"/>
      <c r="K77" s="381"/>
      <c r="L77" s="385"/>
      <c r="M77" s="334"/>
      <c r="N77" s="336"/>
      <c r="O77" s="285"/>
      <c r="P77" s="336"/>
      <c r="Q77" s="327"/>
      <c r="R77" s="327"/>
      <c r="S77" s="319"/>
      <c r="T77" s="319"/>
    </row>
    <row r="79" spans="1:20" ht="15">
      <c r="A79" s="388" t="s">
        <v>47</v>
      </c>
      <c r="B79" s="388"/>
      <c r="C79" s="388"/>
      <c r="D79" s="388"/>
      <c r="E79" s="388"/>
      <c r="F79" s="388"/>
      <c r="G79" s="388"/>
      <c r="H79" s="388"/>
      <c r="I79" s="388"/>
      <c r="J79" s="388"/>
      <c r="K79" s="388" t="s">
        <v>48</v>
      </c>
      <c r="L79" s="388"/>
      <c r="M79" s="388"/>
      <c r="N79" s="388"/>
      <c r="O79" s="388"/>
      <c r="P79" s="388"/>
      <c r="Q79" s="388"/>
      <c r="R79" s="388"/>
      <c r="S79" s="388"/>
      <c r="T79" s="388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82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82 кг.</v>
      </c>
      <c r="R80" s="77"/>
      <c r="S80" s="77"/>
      <c r="T80" s="77"/>
    </row>
    <row r="81" spans="1:20" ht="12.75" customHeight="1" hidden="1">
      <c r="A81" s="297" t="s">
        <v>44</v>
      </c>
      <c r="B81" s="299" t="s">
        <v>5</v>
      </c>
      <c r="C81" s="291" t="s">
        <v>6</v>
      </c>
      <c r="D81" s="301" t="s">
        <v>15</v>
      </c>
      <c r="E81" s="305" t="s">
        <v>16</v>
      </c>
      <c r="F81" s="306"/>
      <c r="G81" s="291" t="s">
        <v>17</v>
      </c>
      <c r="H81" s="293" t="s">
        <v>45</v>
      </c>
      <c r="I81" s="295" t="s">
        <v>18</v>
      </c>
      <c r="J81" s="303" t="s">
        <v>19</v>
      </c>
      <c r="K81" s="297" t="s">
        <v>44</v>
      </c>
      <c r="L81" s="299" t="s">
        <v>5</v>
      </c>
      <c r="M81" s="291" t="s">
        <v>6</v>
      </c>
      <c r="N81" s="301" t="s">
        <v>15</v>
      </c>
      <c r="O81" s="360" t="s">
        <v>16</v>
      </c>
      <c r="P81" s="361"/>
      <c r="Q81" s="291" t="s">
        <v>17</v>
      </c>
      <c r="R81" s="293" t="s">
        <v>45</v>
      </c>
      <c r="S81" s="295" t="s">
        <v>18</v>
      </c>
      <c r="T81" s="303" t="s">
        <v>19</v>
      </c>
    </row>
    <row r="82" spans="1:20" ht="13.5" customHeight="1" hidden="1" thickBot="1">
      <c r="A82" s="298"/>
      <c r="B82" s="372" t="s">
        <v>38</v>
      </c>
      <c r="C82" s="292"/>
      <c r="D82" s="302"/>
      <c r="E82" s="307"/>
      <c r="F82" s="308"/>
      <c r="G82" s="292"/>
      <c r="H82" s="294"/>
      <c r="I82" s="296"/>
      <c r="J82" s="304" t="s">
        <v>39</v>
      </c>
      <c r="K82" s="298"/>
      <c r="L82" s="372" t="s">
        <v>38</v>
      </c>
      <c r="M82" s="292"/>
      <c r="N82" s="302"/>
      <c r="O82" s="362"/>
      <c r="P82" s="363"/>
      <c r="Q82" s="292"/>
      <c r="R82" s="294"/>
      <c r="S82" s="296"/>
      <c r="T82" s="304" t="s">
        <v>39</v>
      </c>
    </row>
    <row r="83" spans="1:20" ht="12.75" customHeight="1" hidden="1">
      <c r="A83" s="376">
        <v>1</v>
      </c>
      <c r="B83" s="389">
        <f>'пр.хода'!K5</f>
        <v>21</v>
      </c>
      <c r="C83" s="338" t="str">
        <f>VLOOKUP(B83,'пр.взв.'!B4:G137,2,FALSE)</f>
        <v>Никулин Иван Дмитриевич</v>
      </c>
      <c r="D83" s="283" t="str">
        <f>VLOOKUP(B83,'пр.взв.'!B4:G137,3,FALSE)</f>
        <v>20.03.1993 мсмк</v>
      </c>
      <c r="E83" s="282" t="str">
        <f>VLOOKUP(C83,'пр.взв.'!C4:H137,3,FALSE)</f>
        <v>УрФО</v>
      </c>
      <c r="F83" s="283" t="str">
        <f>VLOOKUP(B83,'пр.взв.'!B4:G137,5,FALSE)</f>
        <v>Свердловская обл.</v>
      </c>
      <c r="G83" s="318"/>
      <c r="H83" s="320"/>
      <c r="I83" s="330"/>
      <c r="J83" s="301"/>
      <c r="K83" s="376">
        <v>3</v>
      </c>
      <c r="L83" s="389">
        <f>'пр.хода'!K33</f>
        <v>18</v>
      </c>
      <c r="M83" s="338" t="str">
        <f>VLOOKUP(L83,'пр.взв.'!B8:G137,2,FALSE)</f>
        <v>Аров Мурат Шахамбиевич</v>
      </c>
      <c r="N83" s="283" t="str">
        <f>VLOOKUP(L83,'пр.взв.'!B8:G137,3,FALSE)</f>
        <v>09.06.1993 кмс</v>
      </c>
      <c r="O83" s="282" t="str">
        <f>VLOOKUP(M83,'пр.взв.'!C8:H137,3,FALSE)</f>
        <v>СКФО</v>
      </c>
      <c r="P83" s="282" t="str">
        <f>VLOOKUP(L83,'пр.взв.'!B8:G137,5,FALSE)</f>
        <v>КЧР</v>
      </c>
      <c r="Q83" s="391"/>
      <c r="R83" s="392"/>
      <c r="S83" s="394"/>
      <c r="T83" s="395"/>
    </row>
    <row r="84" spans="1:20" ht="12.75" customHeight="1" hidden="1">
      <c r="A84" s="377"/>
      <c r="B84" s="383"/>
      <c r="C84" s="315"/>
      <c r="D84" s="317"/>
      <c r="E84" s="283"/>
      <c r="F84" s="317"/>
      <c r="G84" s="317"/>
      <c r="H84" s="317"/>
      <c r="I84" s="191"/>
      <c r="J84" s="187"/>
      <c r="K84" s="377"/>
      <c r="L84" s="383"/>
      <c r="M84" s="315"/>
      <c r="N84" s="317"/>
      <c r="O84" s="283"/>
      <c r="P84" s="283"/>
      <c r="Q84" s="339"/>
      <c r="R84" s="340"/>
      <c r="S84" s="215"/>
      <c r="T84" s="196"/>
    </row>
    <row r="85" spans="1:20" ht="12.75" customHeight="1" hidden="1">
      <c r="A85" s="377"/>
      <c r="B85" s="393">
        <f>'пр.хода'!K7</f>
        <v>13</v>
      </c>
      <c r="C85" s="333" t="str">
        <f>VLOOKUP(B85,'пр.взв.'!B6:G139,2,FALSE)</f>
        <v>Новиков Игорь Дмитриевич</v>
      </c>
      <c r="D85" s="335" t="str">
        <f>VLOOKUP(B85,'пр.взв.'!B8:G139,3,FALSE)</f>
        <v>27.06.1996 кмс</v>
      </c>
      <c r="E85" s="284" t="str">
        <f>VLOOKUP(C85,'пр.взв.'!C8:H139,3,FALSE)</f>
        <v>С-Пб</v>
      </c>
      <c r="F85" s="335" t="str">
        <f>VLOOKUP(B85,'пр.взв.'!B6:G139,5,FALSE)</f>
        <v>Санкт-Петербург</v>
      </c>
      <c r="G85" s="326"/>
      <c r="H85" s="326"/>
      <c r="I85" s="195"/>
      <c r="J85" s="195"/>
      <c r="K85" s="377"/>
      <c r="L85" s="393">
        <f>'пр.хода'!K35</f>
        <v>26</v>
      </c>
      <c r="M85" s="333" t="str">
        <f>VLOOKUP(L85,'пр.взв.'!B7:G139,2,FALSE)</f>
        <v>Абдулкагиров Магомед Камингаджиевич</v>
      </c>
      <c r="N85" s="335" t="str">
        <f>VLOOKUP(L85,'пр.взв.'!B7:G139,3,FALSE)</f>
        <v>19.11.1992 мс</v>
      </c>
      <c r="O85" s="284" t="str">
        <f>VLOOKUP(M85,'пр.взв.'!C7:H139,3,FALSE)</f>
        <v>СКФО</v>
      </c>
      <c r="P85" s="284" t="str">
        <f>VLOOKUP(L85,'пр.взв.'!B10:G139,5,FALSE)</f>
        <v>Ставропольский кр.</v>
      </c>
      <c r="Q85" s="326"/>
      <c r="R85" s="326"/>
      <c r="S85" s="195"/>
      <c r="T85" s="195"/>
    </row>
    <row r="86" spans="1:20" ht="13.5" customHeight="1" hidden="1" thickBot="1">
      <c r="A86" s="390"/>
      <c r="B86" s="385"/>
      <c r="C86" s="334"/>
      <c r="D86" s="336"/>
      <c r="E86" s="285"/>
      <c r="F86" s="336"/>
      <c r="G86" s="327"/>
      <c r="H86" s="327"/>
      <c r="I86" s="319"/>
      <c r="J86" s="319"/>
      <c r="K86" s="390"/>
      <c r="L86" s="385"/>
      <c r="M86" s="334"/>
      <c r="N86" s="336"/>
      <c r="O86" s="285"/>
      <c r="P86" s="285"/>
      <c r="Q86" s="327"/>
      <c r="R86" s="327"/>
      <c r="S86" s="319"/>
      <c r="T86" s="319"/>
    </row>
    <row r="87" spans="1:20" ht="12.75" customHeight="1" hidden="1">
      <c r="A87" s="376">
        <v>2</v>
      </c>
      <c r="B87" s="396">
        <f>'пр.хода'!K9</f>
        <v>23</v>
      </c>
      <c r="C87" s="314" t="str">
        <f>VLOOKUP(B87,'пр.взв.'!B8:G141,2,FALSE)</f>
        <v>Кавин Сергей Владимирович</v>
      </c>
      <c r="D87" s="316" t="str">
        <f>VLOOKUP(B87,'пр.взв.'!B8:G141,3,FALSE)</f>
        <v>19.09.1980 мс</v>
      </c>
      <c r="E87" s="282" t="str">
        <f>VLOOKUP(C87,'пр.взв.'!C8:H141,3,FALSE)</f>
        <v>ЦФО</v>
      </c>
      <c r="F87" s="316" t="str">
        <f>VLOOKUP(B87,'пр.взв.'!B8:G141,5,FALSE)</f>
        <v>Ивановская обл.</v>
      </c>
      <c r="G87" s="318"/>
      <c r="H87" s="320"/>
      <c r="I87" s="330"/>
      <c r="J87" s="301"/>
      <c r="K87" s="376">
        <v>4</v>
      </c>
      <c r="L87" s="396">
        <f>'пр.хода'!K37</f>
        <v>20</v>
      </c>
      <c r="M87" s="314" t="str">
        <f>VLOOKUP(L87,'пр.взв.'!B7:G141,2,FALSE)</f>
        <v>Демьяненко Сергей Александрович</v>
      </c>
      <c r="N87" s="316" t="str">
        <f>VLOOKUP(L87,'пр.взв.'!B7:G141,3,FALSE)</f>
        <v>13.02.1992 мс</v>
      </c>
      <c r="O87" s="282" t="str">
        <f>VLOOKUP(M87,'пр.взв.'!C7:H141,3,FALSE)</f>
        <v>СФО</v>
      </c>
      <c r="P87" s="282" t="str">
        <f>VLOOKUP(L87,'пр.взв.'!B7:G141,5,FALSE)</f>
        <v>Омская обл.</v>
      </c>
      <c r="Q87" s="391"/>
      <c r="R87" s="392"/>
      <c r="S87" s="394"/>
      <c r="T87" s="395"/>
    </row>
    <row r="88" spans="1:20" ht="12.75" customHeight="1" hidden="1">
      <c r="A88" s="377"/>
      <c r="B88" s="383"/>
      <c r="C88" s="315"/>
      <c r="D88" s="317"/>
      <c r="E88" s="283"/>
      <c r="F88" s="317"/>
      <c r="G88" s="317"/>
      <c r="H88" s="317"/>
      <c r="I88" s="191"/>
      <c r="J88" s="187"/>
      <c r="K88" s="377"/>
      <c r="L88" s="383"/>
      <c r="M88" s="315"/>
      <c r="N88" s="317"/>
      <c r="O88" s="283"/>
      <c r="P88" s="283"/>
      <c r="Q88" s="339"/>
      <c r="R88" s="340"/>
      <c r="S88" s="215"/>
      <c r="T88" s="196"/>
    </row>
    <row r="89" spans="1:20" ht="12.75" customHeight="1" hidden="1">
      <c r="A89" s="377"/>
      <c r="B89" s="393">
        <f>'пр.хода'!K11</f>
        <v>15</v>
      </c>
      <c r="C89" s="333" t="str">
        <f>VLOOKUP(B89,'пр.взв.'!B8:G143,2,FALSE)</f>
        <v>Манукян Арутюн Самвелович</v>
      </c>
      <c r="D89" s="335" t="str">
        <f>VLOOKUP(B89,'пр.взв.'!B8:G143,3,FALSE)</f>
        <v>29.03.1993 мс</v>
      </c>
      <c r="E89" s="284" t="str">
        <f>VLOOKUP(C89,'пр.взв.'!C8:H143,3,FALSE)</f>
        <v>ЦФО</v>
      </c>
      <c r="F89" s="283" t="str">
        <f>VLOOKUP(B89,'пр.взв.'!B1:G143,5,FALSE)</f>
        <v>Рязанская обл.</v>
      </c>
      <c r="G89" s="326"/>
      <c r="H89" s="326"/>
      <c r="I89" s="195"/>
      <c r="J89" s="195"/>
      <c r="K89" s="377"/>
      <c r="L89" s="393">
        <f>'пр.хода'!K39</f>
        <v>12</v>
      </c>
      <c r="M89" s="333" t="str">
        <f>VLOOKUP(L89,'пр.взв.'!B7:G143,2,FALSE)</f>
        <v>Кожевников Семен Николаевич</v>
      </c>
      <c r="N89" s="335" t="str">
        <f>VLOOKUP(L89,'пр.взв.'!B7:G143,3,FALSE)</f>
        <v>21.11.1988 мс</v>
      </c>
      <c r="O89" s="284" t="str">
        <f>VLOOKUP(M89,'пр.взв.'!C7:H143,3,FALSE)</f>
        <v>СФО</v>
      </c>
      <c r="P89" s="284" t="str">
        <f>VLOOKUP(L89,'пр.взв.'!B14:G143,5,FALSE)</f>
        <v>Красноярский кр.</v>
      </c>
      <c r="Q89" s="326"/>
      <c r="R89" s="326"/>
      <c r="S89" s="195"/>
      <c r="T89" s="195"/>
    </row>
    <row r="90" spans="1:20" ht="12.75" customHeight="1" hidden="1" thickBot="1">
      <c r="A90" s="378"/>
      <c r="B90" s="385"/>
      <c r="C90" s="334"/>
      <c r="D90" s="336"/>
      <c r="E90" s="285"/>
      <c r="F90" s="336"/>
      <c r="G90" s="327"/>
      <c r="H90" s="327"/>
      <c r="I90" s="319"/>
      <c r="J90" s="319"/>
      <c r="K90" s="378"/>
      <c r="L90" s="385"/>
      <c r="M90" s="334"/>
      <c r="N90" s="336"/>
      <c r="O90" s="285"/>
      <c r="P90" s="285"/>
      <c r="Q90" s="327"/>
      <c r="R90" s="327"/>
      <c r="S90" s="319"/>
      <c r="T90" s="319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77">
        <v>5</v>
      </c>
      <c r="B92" s="389">
        <f>'пр.хода'!L6</f>
        <v>21</v>
      </c>
      <c r="C92" s="338" t="str">
        <f>VLOOKUP(B92,'пр.взв.'!B1:G146,2,FALSE)</f>
        <v>Никулин Иван Дмитриевич</v>
      </c>
      <c r="D92" s="283" t="str">
        <f>VLOOKUP(B92,'пр.взв.'!B1:G146,3,FALSE)</f>
        <v>20.03.1993 мсмк</v>
      </c>
      <c r="E92" s="282" t="str">
        <f>VLOOKUP(C92,'пр.взв.'!C1:H146,3,FALSE)</f>
        <v>УрФО</v>
      </c>
      <c r="F92" s="283" t="str">
        <f>VLOOKUP(B92,'пр.взв.'!B1:G146,5,FALSE)</f>
        <v>Свердловская обл.</v>
      </c>
      <c r="G92" s="339"/>
      <c r="H92" s="340"/>
      <c r="I92" s="215"/>
      <c r="J92" s="196"/>
      <c r="K92" s="377">
        <v>7</v>
      </c>
      <c r="L92" s="389">
        <f>'пр.хода'!L34</f>
        <v>26</v>
      </c>
      <c r="M92" s="338" t="str">
        <f>VLOOKUP(L92,'пр.взв.'!B1:G146,2,FALSE)</f>
        <v>Абдулкагиров Магомед Камингаджиевич</v>
      </c>
      <c r="N92" s="283" t="str">
        <f>VLOOKUP(L92,'пр.взв.'!B7:G146,3,FALSE)</f>
        <v>19.11.1992 мс</v>
      </c>
      <c r="O92" s="282" t="str">
        <f>VLOOKUP(M92,'пр.взв.'!C7:H146,3,FALSE)</f>
        <v>СКФО</v>
      </c>
      <c r="P92" s="283" t="str">
        <f>VLOOKUP(L92,'пр.взв.'!B1:G146,5,FALSE)</f>
        <v>Ставропольский кр.</v>
      </c>
      <c r="Q92" s="339"/>
      <c r="R92" s="340"/>
      <c r="S92" s="215"/>
      <c r="T92" s="196"/>
    </row>
    <row r="93" spans="1:20" ht="12.75" customHeight="1" hidden="1">
      <c r="A93" s="377"/>
      <c r="B93" s="383"/>
      <c r="C93" s="315"/>
      <c r="D93" s="317"/>
      <c r="E93" s="283"/>
      <c r="F93" s="317"/>
      <c r="G93" s="317"/>
      <c r="H93" s="317"/>
      <c r="I93" s="191"/>
      <c r="J93" s="187"/>
      <c r="K93" s="377"/>
      <c r="L93" s="383"/>
      <c r="M93" s="315"/>
      <c r="N93" s="317"/>
      <c r="O93" s="283"/>
      <c r="P93" s="317"/>
      <c r="Q93" s="317"/>
      <c r="R93" s="317"/>
      <c r="S93" s="191"/>
      <c r="T93" s="187"/>
    </row>
    <row r="94" spans="1:20" ht="12.75" customHeight="1" hidden="1">
      <c r="A94" s="377"/>
      <c r="B94" s="393">
        <f>'пр.хода'!L8</f>
        <v>17</v>
      </c>
      <c r="C94" s="333" t="str">
        <f>VLOOKUP(B94,'пр.взв.'!B1:G148,2,FALSE)</f>
        <v>Ульяхов Александр Александрович</v>
      </c>
      <c r="D94" s="335" t="str">
        <f>VLOOKUP(B94,'пр.взв.'!B1:G148,3,FALSE)</f>
        <v>16.07.1988 мс</v>
      </c>
      <c r="E94" s="284" t="str">
        <f>VLOOKUP(C94,'пр.взв.'!C1:H148,3,FALSE)</f>
        <v>ЦФО</v>
      </c>
      <c r="F94" s="335" t="str">
        <f>VLOOKUP(B94,'пр.взв.'!B3:G148,5,FALSE)</f>
        <v>Брянская обл.</v>
      </c>
      <c r="G94" s="326"/>
      <c r="H94" s="326"/>
      <c r="I94" s="195"/>
      <c r="J94" s="195"/>
      <c r="K94" s="377"/>
      <c r="L94" s="393">
        <f>'пр.хода'!L36</f>
        <v>14</v>
      </c>
      <c r="M94" s="333" t="str">
        <f>VLOOKUP(L94,'пр.взв.'!B1:G148,2,FALSE)</f>
        <v>Будимиров Алексей Евгеньевич</v>
      </c>
      <c r="N94" s="335" t="str">
        <f>VLOOKUP(L94,'пр.взв.'!B1:G148,3,FALSE)</f>
        <v>06.03.1990 мс</v>
      </c>
      <c r="O94" s="284" t="str">
        <f>VLOOKUP(M94,'пр.взв.'!C1:H148,3,FALSE)</f>
        <v>ПФО</v>
      </c>
      <c r="P94" s="335" t="str">
        <f>VLOOKUP(L94,'пр.взв.'!B3:G148,5,FALSE)</f>
        <v>Пензенская обл.</v>
      </c>
      <c r="Q94" s="326"/>
      <c r="R94" s="326"/>
      <c r="S94" s="195"/>
      <c r="T94" s="195"/>
    </row>
    <row r="95" spans="1:20" ht="13.5" customHeight="1" hidden="1" thickBot="1">
      <c r="A95" s="378"/>
      <c r="B95" s="385"/>
      <c r="C95" s="334"/>
      <c r="D95" s="336"/>
      <c r="E95" s="285"/>
      <c r="F95" s="336"/>
      <c r="G95" s="327"/>
      <c r="H95" s="327"/>
      <c r="I95" s="319"/>
      <c r="J95" s="319"/>
      <c r="K95" s="378"/>
      <c r="L95" s="385"/>
      <c r="M95" s="334"/>
      <c r="N95" s="336"/>
      <c r="O95" s="285"/>
      <c r="P95" s="336"/>
      <c r="Q95" s="327"/>
      <c r="R95" s="327"/>
      <c r="S95" s="319"/>
      <c r="T95" s="319"/>
    </row>
    <row r="96" spans="1:20" ht="12.75" customHeight="1" hidden="1">
      <c r="A96" s="376">
        <v>6</v>
      </c>
      <c r="B96" s="396">
        <f>'пр.хода'!L10</f>
        <v>15</v>
      </c>
      <c r="C96" s="314" t="str">
        <f>VLOOKUP(B96,'пр.взв.'!B1:G150,2,FALSE)</f>
        <v>Манукян Арутюн Самвелович</v>
      </c>
      <c r="D96" s="316" t="str">
        <f>VLOOKUP(B96,'пр.взв.'!B1:G150,3,FALSE)</f>
        <v>29.03.1993 мс</v>
      </c>
      <c r="E96" s="282" t="str">
        <f>VLOOKUP(C96,'пр.взв.'!C1:H150,3,FALSE)</f>
        <v>ЦФО</v>
      </c>
      <c r="F96" s="316" t="str">
        <f>VLOOKUP(B96,'пр.взв.'!B5:G150,5,FALSE)</f>
        <v>Рязанская обл.</v>
      </c>
      <c r="G96" s="318"/>
      <c r="H96" s="320"/>
      <c r="I96" s="330"/>
      <c r="J96" s="301"/>
      <c r="K96" s="376">
        <v>8</v>
      </c>
      <c r="L96" s="396">
        <f>'пр.хода'!L38</f>
        <v>12</v>
      </c>
      <c r="M96" s="314" t="str">
        <f>VLOOKUP(L96,'пр.взв.'!B1:G150,2,FALSE)</f>
        <v>Кожевников Семен Николаевич</v>
      </c>
      <c r="N96" s="316" t="str">
        <f>VLOOKUP(L96,'пр.взв.'!B1:G150,3,FALSE)</f>
        <v>21.11.1988 мс</v>
      </c>
      <c r="O96" s="282" t="str">
        <f>VLOOKUP(M96,'пр.взв.'!C1:H150,3,FALSE)</f>
        <v>СФО</v>
      </c>
      <c r="P96" s="283" t="str">
        <f>VLOOKUP(L96,'пр.взв.'!B5:G150,5,FALSE)</f>
        <v>Красноярский кр.</v>
      </c>
      <c r="Q96" s="318"/>
      <c r="R96" s="320"/>
      <c r="S96" s="330"/>
      <c r="T96" s="301"/>
    </row>
    <row r="97" spans="1:20" ht="12.75" customHeight="1" hidden="1">
      <c r="A97" s="377"/>
      <c r="B97" s="383"/>
      <c r="C97" s="315"/>
      <c r="D97" s="317"/>
      <c r="E97" s="283"/>
      <c r="F97" s="317"/>
      <c r="G97" s="317"/>
      <c r="H97" s="317"/>
      <c r="I97" s="191"/>
      <c r="J97" s="187"/>
      <c r="K97" s="377"/>
      <c r="L97" s="383"/>
      <c r="M97" s="315"/>
      <c r="N97" s="317"/>
      <c r="O97" s="283"/>
      <c r="P97" s="317"/>
      <c r="Q97" s="317"/>
      <c r="R97" s="317"/>
      <c r="S97" s="191"/>
      <c r="T97" s="187"/>
    </row>
    <row r="98" spans="1:20" ht="12.75" customHeight="1" hidden="1">
      <c r="A98" s="377"/>
      <c r="B98" s="393">
        <f>'пр.хода'!L12</f>
        <v>3</v>
      </c>
      <c r="C98" s="333" t="str">
        <f>VLOOKUP(B98,'пр.взв.'!B1:G152,2,FALSE)</f>
        <v>Демин Антон Александрович</v>
      </c>
      <c r="D98" s="335" t="str">
        <f>VLOOKUP(B98,'пр.взв.'!B1:G152,3,FALSE)</f>
        <v>16.10.1989 мс</v>
      </c>
      <c r="E98" s="284" t="str">
        <f>VLOOKUP(C98,'пр.взв.'!C1:H152,3,FALSE)</f>
        <v>ПФО</v>
      </c>
      <c r="F98" s="335" t="str">
        <f>VLOOKUP(B98,'пр.взв.'!B7:G152,5,FALSE)</f>
        <v>Саратовская обл.</v>
      </c>
      <c r="G98" s="326"/>
      <c r="H98" s="326"/>
      <c r="I98" s="195"/>
      <c r="J98" s="195"/>
      <c r="K98" s="377"/>
      <c r="L98" s="393">
        <f>'пр.хода'!L40</f>
        <v>16</v>
      </c>
      <c r="M98" s="333" t="str">
        <f>VLOOKUP(L98,'пр.взв.'!B1:G152,2,FALSE)</f>
        <v>Суханов Денис Николаевич</v>
      </c>
      <c r="N98" s="335" t="str">
        <f>VLOOKUP(L98,'пр.взв.'!B1:G152,3,FALSE)</f>
        <v>22.03.1991 мсмк</v>
      </c>
      <c r="O98" s="284" t="str">
        <f>VLOOKUP(M98,'пр.взв.'!C1:H152,3,FALSE)</f>
        <v>УрФО</v>
      </c>
      <c r="P98" s="335" t="str">
        <f>VLOOKUP(L98,'пр.взв.'!B7:G152,5,FALSE)</f>
        <v>Курганская обл.</v>
      </c>
      <c r="Q98" s="326"/>
      <c r="R98" s="326"/>
      <c r="S98" s="195"/>
      <c r="T98" s="195"/>
    </row>
    <row r="99" spans="1:20" ht="12.75" customHeight="1" hidden="1" thickBot="1">
      <c r="A99" s="378"/>
      <c r="B99" s="385"/>
      <c r="C99" s="334"/>
      <c r="D99" s="336"/>
      <c r="E99" s="285"/>
      <c r="F99" s="336"/>
      <c r="G99" s="327"/>
      <c r="H99" s="327"/>
      <c r="I99" s="319"/>
      <c r="J99" s="319"/>
      <c r="K99" s="378"/>
      <c r="L99" s="385"/>
      <c r="M99" s="334"/>
      <c r="N99" s="336"/>
      <c r="O99" s="285"/>
      <c r="P99" s="336"/>
      <c r="Q99" s="327"/>
      <c r="R99" s="327"/>
      <c r="S99" s="319"/>
      <c r="T99" s="319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6">
        <v>9</v>
      </c>
      <c r="B101" s="396">
        <f>'пр.хода'!M7</f>
        <v>17</v>
      </c>
      <c r="C101" s="314" t="str">
        <f>VLOOKUP(B101,'пр.взв.'!B2:G155,2,FALSE)</f>
        <v>Ульяхов Александр Александрович</v>
      </c>
      <c r="D101" s="316" t="str">
        <f>VLOOKUP(B101,'пр.взв.'!B2:G155,3,FALSE)</f>
        <v>16.07.1988 мс</v>
      </c>
      <c r="E101" s="282" t="str">
        <f>VLOOKUP(C101,'пр.взв.'!C2:H155,3,FALSE)</f>
        <v>ЦФО</v>
      </c>
      <c r="F101" s="316" t="str">
        <f>VLOOKUP(B101,'пр.взв.'!B2:G155,5,FALSE)</f>
        <v>Брянская обл.</v>
      </c>
      <c r="G101" s="318"/>
      <c r="H101" s="320"/>
      <c r="I101" s="330"/>
      <c r="J101" s="301"/>
      <c r="K101" s="376">
        <v>10</v>
      </c>
      <c r="L101" s="396">
        <f>'пр.хода'!M35</f>
        <v>14</v>
      </c>
      <c r="M101" s="314" t="str">
        <f>VLOOKUP(L101,'пр.взв.'!B1:G155,2,FALSE)</f>
        <v>Будимиров Алексей Евгеньевич</v>
      </c>
      <c r="N101" s="316" t="str">
        <f>VLOOKUP(L101,'пр.взв.'!B1:G155,3,FALSE)</f>
        <v>06.03.1990 мс</v>
      </c>
      <c r="O101" s="282" t="str">
        <f>VLOOKUP(M101,'пр.взв.'!C1:H155,3,FALSE)</f>
        <v>ПФО</v>
      </c>
      <c r="P101" s="316" t="str">
        <f>VLOOKUP(L101,'пр.взв.'!B1:G155,5,FALSE)</f>
        <v>Пензенская обл.</v>
      </c>
      <c r="Q101" s="318"/>
      <c r="R101" s="320"/>
      <c r="S101" s="330"/>
      <c r="T101" s="301"/>
    </row>
    <row r="102" spans="1:20" ht="12.75" customHeight="1">
      <c r="A102" s="377"/>
      <c r="B102" s="383"/>
      <c r="C102" s="315"/>
      <c r="D102" s="317"/>
      <c r="E102" s="283"/>
      <c r="F102" s="317"/>
      <c r="G102" s="317"/>
      <c r="H102" s="317"/>
      <c r="I102" s="191"/>
      <c r="J102" s="187"/>
      <c r="K102" s="377"/>
      <c r="L102" s="383"/>
      <c r="M102" s="315"/>
      <c r="N102" s="317"/>
      <c r="O102" s="283"/>
      <c r="P102" s="317"/>
      <c r="Q102" s="317"/>
      <c r="R102" s="317"/>
      <c r="S102" s="191"/>
      <c r="T102" s="187"/>
    </row>
    <row r="103" spans="1:20" ht="12.75" customHeight="1">
      <c r="A103" s="377"/>
      <c r="B103" s="393">
        <f>'пр.хода'!M11</f>
        <v>15</v>
      </c>
      <c r="C103" s="333" t="str">
        <f>VLOOKUP(B103,'пр.взв.'!B2:G157,2,FALSE)</f>
        <v>Манукян Арутюн Самвелович</v>
      </c>
      <c r="D103" s="335" t="str">
        <f>VLOOKUP(B103,'пр.взв.'!B2:G157,3,FALSE)</f>
        <v>29.03.1993 мс</v>
      </c>
      <c r="E103" s="284" t="str">
        <f>VLOOKUP(C103,'пр.взв.'!C2:H157,3,FALSE)</f>
        <v>ЦФО</v>
      </c>
      <c r="F103" s="335" t="str">
        <f>VLOOKUP(B103,'пр.взв.'!B5:G157,5,FALSE)</f>
        <v>Рязанская обл.</v>
      </c>
      <c r="G103" s="326"/>
      <c r="H103" s="326"/>
      <c r="I103" s="195"/>
      <c r="J103" s="195"/>
      <c r="K103" s="377"/>
      <c r="L103" s="393">
        <f>'пр.хода'!M39</f>
        <v>16</v>
      </c>
      <c r="M103" s="333" t="str">
        <f>VLOOKUP(L103,'пр.взв.'!B1:G157,2,FALSE)</f>
        <v>Суханов Денис Николаевич</v>
      </c>
      <c r="N103" s="335" t="str">
        <f>VLOOKUP(L103,'пр.взв.'!B1:G157,3,FALSE)</f>
        <v>22.03.1991 мсмк</v>
      </c>
      <c r="O103" s="284" t="str">
        <f>VLOOKUP(M103,'пр.взв.'!C1:H157,3,FALSE)</f>
        <v>УрФО</v>
      </c>
      <c r="P103" s="335" t="str">
        <f>VLOOKUP(L103,'пр.взв.'!B1:G157,5,FALSE)</f>
        <v>Курганская обл.</v>
      </c>
      <c r="Q103" s="326"/>
      <c r="R103" s="326"/>
      <c r="S103" s="195"/>
      <c r="T103" s="195"/>
    </row>
    <row r="104" spans="1:20" ht="12.75" customHeight="1" thickBot="1">
      <c r="A104" s="378"/>
      <c r="B104" s="385"/>
      <c r="C104" s="334"/>
      <c r="D104" s="336"/>
      <c r="E104" s="285"/>
      <c r="F104" s="336"/>
      <c r="G104" s="327"/>
      <c r="H104" s="327"/>
      <c r="I104" s="319"/>
      <c r="J104" s="319"/>
      <c r="K104" s="378"/>
      <c r="L104" s="385"/>
      <c r="M104" s="334"/>
      <c r="N104" s="336"/>
      <c r="O104" s="285"/>
      <c r="P104" s="336"/>
      <c r="Q104" s="327"/>
      <c r="R104" s="327"/>
      <c r="S104" s="319"/>
      <c r="T104" s="319"/>
    </row>
  </sheetData>
  <sheetProtection/>
  <mergeCells count="856"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O54:O55"/>
    <mergeCell ref="O52:O53"/>
    <mergeCell ref="O50:O51"/>
    <mergeCell ref="O48:O49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A101:A104"/>
    <mergeCell ref="B101:B102"/>
    <mergeCell ref="C101:C102"/>
    <mergeCell ref="D101:D102"/>
    <mergeCell ref="B103:B104"/>
    <mergeCell ref="C103:C104"/>
    <mergeCell ref="D103:D104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F96:F97"/>
    <mergeCell ref="F98:F99"/>
    <mergeCell ref="G96:G97"/>
    <mergeCell ref="H96:H97"/>
    <mergeCell ref="N89:N90"/>
    <mergeCell ref="P89:P90"/>
    <mergeCell ref="Q89:Q90"/>
    <mergeCell ref="R89:R90"/>
    <mergeCell ref="O89:O90"/>
    <mergeCell ref="H89:H90"/>
    <mergeCell ref="H87:H88"/>
    <mergeCell ref="I87:I88"/>
    <mergeCell ref="I89:I90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O87:O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L85:L86"/>
    <mergeCell ref="M85:M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A83:A86"/>
    <mergeCell ref="B83:B84"/>
    <mergeCell ref="C83:C84"/>
    <mergeCell ref="D83:D84"/>
    <mergeCell ref="B85:B86"/>
    <mergeCell ref="C85:C86"/>
    <mergeCell ref="D85:D86"/>
    <mergeCell ref="S81:S82"/>
    <mergeCell ref="T81:T82"/>
    <mergeCell ref="N83:N84"/>
    <mergeCell ref="P83:P84"/>
    <mergeCell ref="Q83:Q84"/>
    <mergeCell ref="R83:R84"/>
    <mergeCell ref="O83:O84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N74:N75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2:S63"/>
    <mergeCell ref="T62:T63"/>
    <mergeCell ref="S64:S65"/>
    <mergeCell ref="T64:T65"/>
    <mergeCell ref="G64:G65"/>
    <mergeCell ref="H64:H65"/>
    <mergeCell ref="N64:N65"/>
    <mergeCell ref="P64:P65"/>
    <mergeCell ref="O64:O65"/>
    <mergeCell ref="B64:B65"/>
    <mergeCell ref="C64:C65"/>
    <mergeCell ref="D64:D65"/>
    <mergeCell ref="F64:F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E98:E99"/>
    <mergeCell ref="E96:E97"/>
    <mergeCell ref="E94:E95"/>
    <mergeCell ref="E92:E93"/>
    <mergeCell ref="I60:I61"/>
    <mergeCell ref="H62:H63"/>
    <mergeCell ref="I62:I63"/>
    <mergeCell ref="N60:N61"/>
    <mergeCell ref="N62:N63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H32:H33"/>
    <mergeCell ref="Q32:Q33"/>
    <mergeCell ref="J30:J31"/>
    <mergeCell ref="K30:K33"/>
    <mergeCell ref="L30:L31"/>
    <mergeCell ref="M30:M31"/>
    <mergeCell ref="J32:J33"/>
    <mergeCell ref="N30:N31"/>
    <mergeCell ref="R32:R33"/>
    <mergeCell ref="S30:S31"/>
    <mergeCell ref="T30:T31"/>
    <mergeCell ref="S32:S33"/>
    <mergeCell ref="T32:T33"/>
    <mergeCell ref="A30:A33"/>
    <mergeCell ref="B30:B31"/>
    <mergeCell ref="C30:C31"/>
    <mergeCell ref="D30:D31"/>
    <mergeCell ref="B32:B33"/>
    <mergeCell ref="C32:C33"/>
    <mergeCell ref="D32:D33"/>
    <mergeCell ref="E32:E33"/>
    <mergeCell ref="F32:F33"/>
    <mergeCell ref="G32:G33"/>
    <mergeCell ref="P30:P31"/>
    <mergeCell ref="H30:H31"/>
    <mergeCell ref="I30:I31"/>
    <mergeCell ref="I32:I33"/>
    <mergeCell ref="R28:R29"/>
    <mergeCell ref="F30:F31"/>
    <mergeCell ref="G30:G31"/>
    <mergeCell ref="E30:E31"/>
    <mergeCell ref="Q30:Q31"/>
    <mergeCell ref="R30:R31"/>
    <mergeCell ref="P26:P27"/>
    <mergeCell ref="N28:N29"/>
    <mergeCell ref="P28:P29"/>
    <mergeCell ref="Q28:Q29"/>
    <mergeCell ref="M26:M27"/>
    <mergeCell ref="L28:L29"/>
    <mergeCell ref="M28:M29"/>
    <mergeCell ref="N26:N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T22:T23"/>
    <mergeCell ref="S24:S25"/>
    <mergeCell ref="T24:T25"/>
    <mergeCell ref="R22:R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E22:E23"/>
    <mergeCell ref="E24:E25"/>
    <mergeCell ref="F24:F25"/>
    <mergeCell ref="G24:G25"/>
    <mergeCell ref="F22:F23"/>
    <mergeCell ref="G22:G23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74:E75"/>
    <mergeCell ref="E68:E69"/>
    <mergeCell ref="E66:E67"/>
    <mergeCell ref="E64:E6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3">
      <selection activeCell="J25" sqref="A15:J25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14" t="str">
        <f>HYPERLINK('[1]реквизиты'!$A$2)</f>
        <v>Кубок России по самбо  среди мужчин 2016 г.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4:6" ht="15.75">
      <c r="D2" s="53"/>
      <c r="E2" s="408" t="str">
        <f>HYPERLINK('пр.взв.'!D4)</f>
        <v>в.к. 82 кг.</v>
      </c>
      <c r="F2" s="408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11" t="s">
        <v>14</v>
      </c>
      <c r="B5" s="187" t="s">
        <v>5</v>
      </c>
      <c r="C5" s="196" t="s">
        <v>6</v>
      </c>
      <c r="D5" s="187" t="s">
        <v>15</v>
      </c>
      <c r="E5" s="398" t="s">
        <v>16</v>
      </c>
      <c r="F5" s="399"/>
      <c r="G5" s="187" t="s">
        <v>17</v>
      </c>
      <c r="H5" s="195" t="s">
        <v>45</v>
      </c>
      <c r="I5" s="187" t="s">
        <v>18</v>
      </c>
      <c r="J5" s="187" t="s">
        <v>19</v>
      </c>
    </row>
    <row r="6" spans="1:10" ht="12.75">
      <c r="A6" s="412"/>
      <c r="B6" s="195"/>
      <c r="C6" s="195"/>
      <c r="D6" s="195"/>
      <c r="E6" s="415"/>
      <c r="F6" s="416"/>
      <c r="G6" s="195"/>
      <c r="H6" s="196"/>
      <c r="I6" s="195"/>
      <c r="J6" s="195"/>
    </row>
    <row r="7" spans="1:10" ht="12.75">
      <c r="A7" s="413"/>
      <c r="B7" s="335">
        <f>'пр.хода'!N9</f>
        <v>15</v>
      </c>
      <c r="C7" s="404" t="str">
        <f>VLOOKUP(B7,'пр.взв.'!B7:H60,2,FALSE)</f>
        <v>Манукян Арутюн Самвелович</v>
      </c>
      <c r="D7" s="404" t="str">
        <f>VLOOKUP(B7,'пр.взв.'!B7:H60,3,FALSE)</f>
        <v>29.03.1993 мс</v>
      </c>
      <c r="E7" s="406" t="str">
        <f>VLOOKUP(B7,'пр.взв.'!B7:H175,4,FALSE)</f>
        <v>ЦФО</v>
      </c>
      <c r="F7" s="404" t="str">
        <f>VLOOKUP(B7,'пр.взв.'!B7:H60,5,FALSE)</f>
        <v>Рязанская обл.</v>
      </c>
      <c r="G7" s="397"/>
      <c r="H7" s="195"/>
      <c r="I7" s="191"/>
      <c r="J7" s="187"/>
    </row>
    <row r="8" spans="1:10" ht="12.75">
      <c r="A8" s="413"/>
      <c r="B8" s="187"/>
      <c r="C8" s="405"/>
      <c r="D8" s="405"/>
      <c r="E8" s="409"/>
      <c r="F8" s="410"/>
      <c r="G8" s="397"/>
      <c r="H8" s="196"/>
      <c r="I8" s="191"/>
      <c r="J8" s="187"/>
    </row>
    <row r="9" spans="1:10" ht="12.75">
      <c r="A9" s="402"/>
      <c r="B9" s="335">
        <f>'пр.хода'!N13</f>
        <v>4</v>
      </c>
      <c r="C9" s="404" t="str">
        <f>VLOOKUP(B9,'пр.взв.'!B1:H62,2,FALSE)</f>
        <v>Куржев Али Рамазанович</v>
      </c>
      <c r="D9" s="404" t="str">
        <f>VLOOKUP(B9,'пр.взв.'!B1:H62,3,FALSE)</f>
        <v>28.04.1989 мсмк</v>
      </c>
      <c r="E9" s="406" t="str">
        <f>VLOOKUP(B9,'пр.взв.'!B1:H177,4,FALSE)</f>
        <v>ЦФО</v>
      </c>
      <c r="F9" s="404" t="str">
        <f>VLOOKUP(B9,'пр.взв.'!B1:H62,5,FALSE)</f>
        <v>Рязанская обл.</v>
      </c>
      <c r="G9" s="397"/>
      <c r="H9" s="195"/>
      <c r="I9" s="187"/>
      <c r="J9" s="187"/>
    </row>
    <row r="10" spans="1:10" ht="12.75">
      <c r="A10" s="402"/>
      <c r="B10" s="187"/>
      <c r="C10" s="405"/>
      <c r="D10" s="405"/>
      <c r="E10" s="407"/>
      <c r="F10" s="405"/>
      <c r="G10" s="397"/>
      <c r="H10" s="196"/>
      <c r="I10" s="187"/>
      <c r="J10" s="187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82 кг.</v>
      </c>
    </row>
    <row r="17" spans="1:10" ht="12.75" customHeight="1">
      <c r="A17" s="411" t="s">
        <v>14</v>
      </c>
      <c r="B17" s="187" t="s">
        <v>5</v>
      </c>
      <c r="C17" s="196" t="s">
        <v>6</v>
      </c>
      <c r="D17" s="187" t="s">
        <v>15</v>
      </c>
      <c r="E17" s="398" t="s">
        <v>16</v>
      </c>
      <c r="F17" s="399"/>
      <c r="G17" s="187" t="s">
        <v>17</v>
      </c>
      <c r="H17" s="195" t="s">
        <v>45</v>
      </c>
      <c r="I17" s="187" t="s">
        <v>18</v>
      </c>
      <c r="J17" s="187" t="s">
        <v>19</v>
      </c>
    </row>
    <row r="18" spans="1:10" ht="12.75">
      <c r="A18" s="412"/>
      <c r="B18" s="195"/>
      <c r="C18" s="195"/>
      <c r="D18" s="195"/>
      <c r="E18" s="400"/>
      <c r="F18" s="401"/>
      <c r="G18" s="195"/>
      <c r="H18" s="196"/>
      <c r="I18" s="195"/>
      <c r="J18" s="195"/>
    </row>
    <row r="19" spans="1:10" ht="12.75">
      <c r="A19" s="413"/>
      <c r="B19" s="335">
        <f>'пр.хода'!N37</f>
        <v>14</v>
      </c>
      <c r="C19" s="404" t="str">
        <f>VLOOKUP(B19,'пр.взв.'!B1:H72,2,FALSE)</f>
        <v>Будимиров Алексей Евгеньевич</v>
      </c>
      <c r="D19" s="404" t="str">
        <f>VLOOKUP(B19,'пр.взв.'!B1:H72,3,FALSE)</f>
        <v>06.03.1990 мс</v>
      </c>
      <c r="E19" s="406" t="str">
        <f>VLOOKUP(B19,'пр.взв.'!B1:H187,4,FALSE)</f>
        <v>ПФО</v>
      </c>
      <c r="F19" s="404" t="str">
        <f>VLOOKUP(B19,'пр.взв.'!B1:H72,5,FALSE)</f>
        <v>Пензенская обл.</v>
      </c>
      <c r="G19" s="397"/>
      <c r="H19" s="195"/>
      <c r="I19" s="191"/>
      <c r="J19" s="187"/>
    </row>
    <row r="20" spans="1:10" ht="12.75">
      <c r="A20" s="413"/>
      <c r="B20" s="187"/>
      <c r="C20" s="405"/>
      <c r="D20" s="405"/>
      <c r="E20" s="409"/>
      <c r="F20" s="410"/>
      <c r="G20" s="397"/>
      <c r="H20" s="196"/>
      <c r="I20" s="191"/>
      <c r="J20" s="187"/>
    </row>
    <row r="21" spans="1:10" ht="12.75">
      <c r="A21" s="402"/>
      <c r="B21" s="335">
        <f>'пр.хода'!N41</f>
        <v>7</v>
      </c>
      <c r="C21" s="404" t="str">
        <f>VLOOKUP(B21,'пр.взв.'!B2:H74,2,FALSE)</f>
        <v>Бабгоев Олег Гамельевич</v>
      </c>
      <c r="D21" s="404" t="str">
        <f>VLOOKUP(B21,'пр.взв.'!B2:H74,3,FALSE)</f>
        <v>29.07.1990 мс</v>
      </c>
      <c r="E21" s="406" t="str">
        <f>VLOOKUP(B21,'пр.взв.'!B1:H189,4,FALSE)</f>
        <v>СКФО</v>
      </c>
      <c r="F21" s="404" t="str">
        <f>VLOOKUP(B21,'пр.взв.'!B2:H74,5,FALSE)</f>
        <v>Ставропольский кр.</v>
      </c>
      <c r="G21" s="397"/>
      <c r="H21" s="195"/>
      <c r="I21" s="187"/>
      <c r="J21" s="187"/>
    </row>
    <row r="22" spans="1:10" ht="12.75">
      <c r="A22" s="402"/>
      <c r="B22" s="187"/>
      <c r="C22" s="405"/>
      <c r="D22" s="405"/>
      <c r="E22" s="407"/>
      <c r="F22" s="405"/>
      <c r="G22" s="397"/>
      <c r="H22" s="196"/>
      <c r="I22" s="187"/>
      <c r="J22" s="187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08" t="str">
        <f>HYPERLINK('пр.взв.'!D4)</f>
        <v>в.к. 82 кг.</v>
      </c>
      <c r="F29" s="408"/>
    </row>
    <row r="30" spans="1:10" ht="12.75" customHeight="1">
      <c r="A30" s="411" t="s">
        <v>14</v>
      </c>
      <c r="B30" s="187" t="s">
        <v>5</v>
      </c>
      <c r="C30" s="196" t="s">
        <v>6</v>
      </c>
      <c r="D30" s="187" t="s">
        <v>15</v>
      </c>
      <c r="E30" s="398" t="s">
        <v>16</v>
      </c>
      <c r="F30" s="399"/>
      <c r="G30" s="187" t="s">
        <v>17</v>
      </c>
      <c r="H30" s="195" t="s">
        <v>45</v>
      </c>
      <c r="I30" s="187" t="s">
        <v>18</v>
      </c>
      <c r="J30" s="187" t="s">
        <v>19</v>
      </c>
    </row>
    <row r="31" spans="1:10" ht="12.75" customHeight="1">
      <c r="A31" s="412"/>
      <c r="B31" s="195"/>
      <c r="C31" s="195"/>
      <c r="D31" s="195"/>
      <c r="E31" s="400"/>
      <c r="F31" s="401"/>
      <c r="G31" s="195"/>
      <c r="H31" s="196"/>
      <c r="I31" s="195"/>
      <c r="J31" s="195"/>
    </row>
    <row r="32" spans="1:10" ht="12.75">
      <c r="A32" s="413"/>
      <c r="B32" s="403">
        <f>'пр.хода'!K22</f>
        <v>5</v>
      </c>
      <c r="C32" s="404" t="str">
        <f>VLOOKUP(B32,'пр.взв.'!B2:H85,2,FALSE)</f>
        <v>Перепелюк Андрей Александрович</v>
      </c>
      <c r="D32" s="404" t="str">
        <f>VLOOKUP(B32,'пр.взв.'!B2:H85,3,FALSE)</f>
        <v>06.08.1985 мсмк</v>
      </c>
      <c r="E32" s="406" t="str">
        <f>VLOOKUP(B32,'пр.взв.'!B2:H200,4,FALSE)</f>
        <v>Моск</v>
      </c>
      <c r="F32" s="404" t="str">
        <f>VLOOKUP(B32,'пр.взв.'!B2:H85,5,FALSE)</f>
        <v>Москва</v>
      </c>
      <c r="G32" s="397"/>
      <c r="H32" s="195"/>
      <c r="I32" s="191"/>
      <c r="J32" s="187"/>
    </row>
    <row r="33" spans="1:10" ht="12.75">
      <c r="A33" s="413"/>
      <c r="B33" s="187"/>
      <c r="C33" s="405"/>
      <c r="D33" s="405"/>
      <c r="E33" s="409"/>
      <c r="F33" s="410"/>
      <c r="G33" s="397"/>
      <c r="H33" s="196"/>
      <c r="I33" s="191"/>
      <c r="J33" s="187"/>
    </row>
    <row r="34" spans="1:10" ht="12.75">
      <c r="A34" s="402"/>
      <c r="B34" s="403">
        <f>'пр.хода'!N22</f>
        <v>2</v>
      </c>
      <c r="C34" s="404" t="str">
        <f>VLOOKUP(B34,'пр.взв.'!B3:H87,2,FALSE)</f>
        <v>Кирюхин Сергей Александрович</v>
      </c>
      <c r="D34" s="404" t="str">
        <f>VLOOKUP(B34,'пр.взв.'!B3:H87,3,FALSE)</f>
        <v>23.02.1987 змс</v>
      </c>
      <c r="E34" s="406" t="str">
        <f>VLOOKUP(B34,'пр.взв.'!B3:H202,4,FALSE)</f>
        <v>С-Пб</v>
      </c>
      <c r="F34" s="404" t="str">
        <f>VLOOKUP(B34,'пр.взв.'!B4:H87,5,FALSE)</f>
        <v>Санкт-Петербург</v>
      </c>
      <c r="G34" s="397"/>
      <c r="H34" s="195"/>
      <c r="I34" s="187"/>
      <c r="J34" s="187"/>
    </row>
    <row r="35" spans="1:10" ht="12.75">
      <c r="A35" s="402"/>
      <c r="B35" s="187"/>
      <c r="C35" s="405"/>
      <c r="D35" s="405"/>
      <c r="E35" s="407"/>
      <c r="F35" s="405"/>
      <c r="G35" s="397"/>
      <c r="H35" s="196"/>
      <c r="I35" s="187"/>
      <c r="J35" s="187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F32:F33"/>
    <mergeCell ref="A34:A35"/>
    <mergeCell ref="B34:B35"/>
    <mergeCell ref="C34:C35"/>
    <mergeCell ref="D34:D35"/>
    <mergeCell ref="G30:G31"/>
    <mergeCell ref="I30:I31"/>
    <mergeCell ref="E30:F31"/>
    <mergeCell ref="H30:H31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zoomScalePageLayoutView="0" workbookViewId="0" topLeftCell="A36">
      <selection activeCell="H61" sqref="A1:H6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49" t="s">
        <v>25</v>
      </c>
      <c r="B1" s="449"/>
      <c r="C1" s="449"/>
      <c r="D1" s="449"/>
      <c r="E1" s="449"/>
      <c r="F1" s="449"/>
      <c r="G1" s="449"/>
      <c r="H1" s="449"/>
    </row>
    <row r="2" spans="2:8" ht="27" customHeight="1" thickBot="1">
      <c r="B2" s="232" t="s">
        <v>27</v>
      </c>
      <c r="C2" s="232"/>
      <c r="D2" s="446" t="str">
        <f>HYPERLINK('[1]реквизиты'!$A$2)</f>
        <v>Кубок России по самбо  среди мужчин 2016 г.</v>
      </c>
      <c r="E2" s="447"/>
      <c r="F2" s="447"/>
      <c r="G2" s="447"/>
      <c r="H2" s="448"/>
    </row>
    <row r="3" spans="2:8" ht="15" customHeight="1" thickBot="1">
      <c r="B3" s="445" t="str">
        <f>HYPERLINK('[1]реквизиты'!$A$3)</f>
        <v>30 сентября - 4 октября 2016г.                г.Кстово (Россия)</v>
      </c>
      <c r="C3" s="445"/>
      <c r="D3" s="445"/>
      <c r="E3" s="445"/>
      <c r="F3" s="445"/>
      <c r="G3" s="445"/>
      <c r="H3" s="12" t="str">
        <f>HYPERLINK('пр.взв.'!D4)</f>
        <v>в.к. 82 кг.</v>
      </c>
    </row>
    <row r="4" spans="1:8" ht="12.75" customHeight="1">
      <c r="A4" s="433" t="s">
        <v>49</v>
      </c>
      <c r="B4" s="435" t="s">
        <v>5</v>
      </c>
      <c r="C4" s="437" t="s">
        <v>6</v>
      </c>
      <c r="D4" s="306" t="s">
        <v>7</v>
      </c>
      <c r="E4" s="305" t="s">
        <v>8</v>
      </c>
      <c r="F4" s="306"/>
      <c r="G4" s="395" t="s">
        <v>10</v>
      </c>
      <c r="H4" s="442" t="s">
        <v>9</v>
      </c>
    </row>
    <row r="5" spans="1:8" ht="12.75" customHeight="1" thickBot="1">
      <c r="A5" s="434"/>
      <c r="B5" s="436"/>
      <c r="C5" s="438"/>
      <c r="D5" s="308"/>
      <c r="E5" s="307"/>
      <c r="F5" s="308"/>
      <c r="G5" s="319"/>
      <c r="H5" s="329"/>
    </row>
    <row r="6" spans="1:8" ht="12.75" customHeight="1">
      <c r="A6" s="439">
        <v>1</v>
      </c>
      <c r="B6" s="440">
        <f>'пр.хода'!K17</f>
        <v>5</v>
      </c>
      <c r="C6" s="426" t="str">
        <f>VLOOKUP(B6,'пр.взв.'!B4:H123,2,FALSE)</f>
        <v>Перепелюк Андрей Александрович</v>
      </c>
      <c r="D6" s="427" t="str">
        <f>VLOOKUP(B6,'пр.взв.'!B7:H60,3,FALSE)</f>
        <v>06.08.1985 мсмк</v>
      </c>
      <c r="E6" s="429" t="str">
        <f>VLOOKUP(B6,'пр.взв.'!B7:H60,4,FALSE)</f>
        <v>Моск</v>
      </c>
      <c r="F6" s="432" t="str">
        <f>VLOOKUP(B6,'пр.взв.'!B7:H60,5,FALSE)</f>
        <v>Москва</v>
      </c>
      <c r="G6" s="430">
        <f>VLOOKUP(B6,'пр.взв.'!B7:H60,6,FALSE)</f>
        <v>0</v>
      </c>
      <c r="H6" s="443" t="str">
        <f>VLOOKUP(B6,'пр.взв.'!B7:H60,7,FALSE)</f>
        <v>Фунтиков П.В. Павлов Д.А.</v>
      </c>
    </row>
    <row r="7" spans="1:8" ht="12.75" customHeight="1">
      <c r="A7" s="421"/>
      <c r="B7" s="418"/>
      <c r="C7" s="419"/>
      <c r="D7" s="428"/>
      <c r="E7" s="409"/>
      <c r="F7" s="201"/>
      <c r="G7" s="431"/>
      <c r="H7" s="444"/>
    </row>
    <row r="8" spans="1:8" ht="12.75" customHeight="1">
      <c r="A8" s="421">
        <v>2</v>
      </c>
      <c r="B8" s="418">
        <f>'пр.хода'!K25</f>
        <v>2</v>
      </c>
      <c r="C8" s="425" t="str">
        <f>VLOOKUP(B8,'пр.взв.'!B1:H125,2,FALSE)</f>
        <v>Кирюхин Сергей Александрович</v>
      </c>
      <c r="D8" s="422" t="str">
        <f>VLOOKUP(B8,'пр.взв.'!B9:H62,3,FALSE)</f>
        <v>23.02.1987 змс</v>
      </c>
      <c r="E8" s="423" t="str">
        <f>VLOOKUP(B8,'пр.взв.'!B9:H62,4,FALSE)</f>
        <v>С-Пб</v>
      </c>
      <c r="F8" s="201" t="str">
        <f>VLOOKUP(B8,'пр.взв.'!B9:H62,5,FALSE)</f>
        <v>Санкт-Петербург</v>
      </c>
      <c r="G8" s="424">
        <f>VLOOKUP(B8,'пр.взв.'!B9:H62,6,FALSE)</f>
        <v>0</v>
      </c>
      <c r="H8" s="441" t="str">
        <f>VLOOKUP(B8,'пр.взв.'!B9:H62,7,FALSE)</f>
        <v>Кусакин С.И. Удовик С.В.</v>
      </c>
    </row>
    <row r="9" spans="1:8" ht="12.75" customHeight="1">
      <c r="A9" s="421"/>
      <c r="B9" s="418"/>
      <c r="C9" s="420"/>
      <c r="D9" s="422"/>
      <c r="E9" s="423"/>
      <c r="F9" s="201"/>
      <c r="G9" s="424"/>
      <c r="H9" s="441"/>
    </row>
    <row r="10" spans="1:8" ht="12.75" customHeight="1">
      <c r="A10" s="421">
        <v>3</v>
      </c>
      <c r="B10" s="418">
        <f>'пр.хода'!O6</f>
        <v>4</v>
      </c>
      <c r="C10" s="425" t="str">
        <f>VLOOKUP(B10,'пр.взв.'!B1:H127,2,FALSE)</f>
        <v>Куржев Али Рамазанович</v>
      </c>
      <c r="D10" s="422" t="str">
        <f>VLOOKUP(B10,'пр.взв.'!B1:H64,3,FALSE)</f>
        <v>28.04.1989 мсмк</v>
      </c>
      <c r="E10" s="423" t="str">
        <f>VLOOKUP(B10,'пр.взв.'!B1:H64,4,FALSE)</f>
        <v>ЦФО</v>
      </c>
      <c r="F10" s="201" t="str">
        <f>VLOOKUP(B10,'пр.взв.'!B1:H64,5,FALSE)</f>
        <v>Рязанская обл.</v>
      </c>
      <c r="G10" s="424">
        <f>VLOOKUP(B10,'пр.взв.'!B1:H64,6,FALSE)</f>
        <v>0</v>
      </c>
      <c r="H10" s="441" t="str">
        <f>VLOOKUP(B10,'пр.взв.'!B1:H64,7,FALSE)</f>
        <v>Фофанов К.Н. Серегин С.М.</v>
      </c>
    </row>
    <row r="11" spans="1:8" ht="12.75" customHeight="1">
      <c r="A11" s="421"/>
      <c r="B11" s="418"/>
      <c r="C11" s="420"/>
      <c r="D11" s="422"/>
      <c r="E11" s="423"/>
      <c r="F11" s="201"/>
      <c r="G11" s="424"/>
      <c r="H11" s="441"/>
    </row>
    <row r="12" spans="1:8" ht="12.75" customHeight="1">
      <c r="A12" s="421">
        <v>3</v>
      </c>
      <c r="B12" s="418">
        <f>'пр.хода'!P39</f>
        <v>7</v>
      </c>
      <c r="C12" s="419" t="str">
        <f>VLOOKUP(B12,'пр.взв.'!B1:H129,2,FALSE)</f>
        <v>Бабгоев Олег Гамельевич</v>
      </c>
      <c r="D12" s="422" t="str">
        <f>VLOOKUP(B12,'пр.взв.'!B1:H66,3,FALSE)</f>
        <v>29.07.1990 мс</v>
      </c>
      <c r="E12" s="423" t="str">
        <f>VLOOKUP(B12,'пр.взв.'!B1:H66,4,FALSE)</f>
        <v>СКФО</v>
      </c>
      <c r="F12" s="201" t="str">
        <f>VLOOKUP(B12,'пр.взв.'!B1:H66,5,FALSE)</f>
        <v>Ставропольский кр.</v>
      </c>
      <c r="G12" s="424">
        <f>VLOOKUP(B12,'пр.взв.'!B1:H66,6,FALSE)</f>
        <v>0</v>
      </c>
      <c r="H12" s="441" t="str">
        <f>VLOOKUP(B12,'пр.взв.'!B1:H66,7,FALSE)</f>
        <v>Хапай А.Ю. Ким Р.В.</v>
      </c>
    </row>
    <row r="13" spans="1:8" ht="12.75" customHeight="1">
      <c r="A13" s="421"/>
      <c r="B13" s="418"/>
      <c r="C13" s="420"/>
      <c r="D13" s="422"/>
      <c r="E13" s="423"/>
      <c r="F13" s="201"/>
      <c r="G13" s="424"/>
      <c r="H13" s="441"/>
    </row>
    <row r="14" spans="1:8" ht="12.75" customHeight="1">
      <c r="A14" s="421">
        <v>5</v>
      </c>
      <c r="B14" s="418">
        <f>'пр.хода'!AD20</f>
        <v>15</v>
      </c>
      <c r="C14" s="419" t="str">
        <f>VLOOKUP(B14,'пр.взв.'!B1:H131,2,FALSE)</f>
        <v>Манукян Арутюн Самвелович</v>
      </c>
      <c r="D14" s="422" t="str">
        <f>VLOOKUP(B14,'пр.взв.'!B1:H68,3,FALSE)</f>
        <v>29.03.1993 мс</v>
      </c>
      <c r="E14" s="423" t="str">
        <f>VLOOKUP(B14,'пр.взв.'!B1:H68,4,FALSE)</f>
        <v>ЦФО</v>
      </c>
      <c r="F14" s="201" t="str">
        <f>VLOOKUP(B14,'пр.взв.'!B1:H68,5,FALSE)</f>
        <v>Рязанская обл.</v>
      </c>
      <c r="G14" s="424">
        <f>VLOOKUP(B14,'пр.взв.'!B1:H68,6,FALSE)</f>
        <v>0</v>
      </c>
      <c r="H14" s="441" t="str">
        <f>VLOOKUP(B14,'пр.взв.'!B1:H68,7,FALSE)</f>
        <v>Фофанов К.Н. Перетрухин В.Н.</v>
      </c>
    </row>
    <row r="15" spans="1:8" ht="12.75" customHeight="1">
      <c r="A15" s="421"/>
      <c r="B15" s="418"/>
      <c r="C15" s="420"/>
      <c r="D15" s="422"/>
      <c r="E15" s="423"/>
      <c r="F15" s="201"/>
      <c r="G15" s="424"/>
      <c r="H15" s="441"/>
    </row>
    <row r="16" spans="1:8" ht="12.75" customHeight="1">
      <c r="A16" s="421">
        <v>5</v>
      </c>
      <c r="B16" s="418">
        <f>'пр.хода'!AD21</f>
        <v>14</v>
      </c>
      <c r="C16" s="419" t="str">
        <f>VLOOKUP(B16,'пр.взв.'!B1:H133,2,FALSE)</f>
        <v>Будимиров Алексей Евгеньевич</v>
      </c>
      <c r="D16" s="422" t="str">
        <f>VLOOKUP(B16,'пр.взв.'!B1:H70,3,FALSE)</f>
        <v>06.03.1990 мс</v>
      </c>
      <c r="E16" s="423" t="str">
        <f>VLOOKUP(B16,'пр.взв.'!B1:H70,4,FALSE)</f>
        <v>ПФО</v>
      </c>
      <c r="F16" s="201" t="str">
        <f>VLOOKUP(B16,'пр.взв.'!B1:H70,5,FALSE)</f>
        <v>Пензенская обл.</v>
      </c>
      <c r="G16" s="424">
        <f>VLOOKUP(B16,'пр.взв.'!B1:H70,6,FALSE)</f>
        <v>0</v>
      </c>
      <c r="H16" s="441" t="str">
        <f>VLOOKUP(B16,'пр.взв.'!B1:H70,7,FALSE)</f>
        <v>Дуднев В.В.</v>
      </c>
    </row>
    <row r="17" spans="1:8" ht="12.75" customHeight="1">
      <c r="A17" s="421"/>
      <c r="B17" s="418"/>
      <c r="C17" s="420"/>
      <c r="D17" s="422"/>
      <c r="E17" s="423"/>
      <c r="F17" s="201"/>
      <c r="G17" s="424"/>
      <c r="H17" s="441"/>
    </row>
    <row r="18" spans="1:8" ht="12.75" customHeight="1">
      <c r="A18" s="417" t="s">
        <v>50</v>
      </c>
      <c r="B18" s="418">
        <f>'пр.хода'!AD17</f>
        <v>17</v>
      </c>
      <c r="C18" s="419" t="str">
        <f>VLOOKUP(B18,'пр.взв.'!B1:H135,2,FALSE)</f>
        <v>Ульяхов Александр Александрович</v>
      </c>
      <c r="D18" s="422" t="str">
        <f>VLOOKUP(B18,'пр.взв.'!B1:H72,3,FALSE)</f>
        <v>16.07.1988 мс</v>
      </c>
      <c r="E18" s="423" t="str">
        <f>VLOOKUP(B18,'пр.взв.'!B1:H72,4,FALSE)</f>
        <v>ЦФО</v>
      </c>
      <c r="F18" s="201" t="str">
        <f>VLOOKUP(B18,'пр.взв.'!B1:H72,5,FALSE)</f>
        <v>Брянская обл.</v>
      </c>
      <c r="G18" s="424">
        <f>VLOOKUP(B18,'пр.взв.'!B1:H72,6,FALSE)</f>
        <v>0</v>
      </c>
      <c r="H18" s="441" t="str">
        <f>VLOOKUP(B18,'пр.взв.'!B1:H72,7,FALSE)</f>
        <v>Терешок А.А.</v>
      </c>
    </row>
    <row r="19" spans="1:8" ht="12.75" customHeight="1">
      <c r="A19" s="417"/>
      <c r="B19" s="418"/>
      <c r="C19" s="420"/>
      <c r="D19" s="422"/>
      <c r="E19" s="423"/>
      <c r="F19" s="201"/>
      <c r="G19" s="424"/>
      <c r="H19" s="441"/>
    </row>
    <row r="20" spans="1:8" ht="12.75" customHeight="1">
      <c r="A20" s="417" t="s">
        <v>50</v>
      </c>
      <c r="B20" s="418">
        <f>'пр.хода'!AD18</f>
        <v>16</v>
      </c>
      <c r="C20" s="419" t="str">
        <f>VLOOKUP(B20,'пр.взв.'!B1:H137,2,FALSE)</f>
        <v>Суханов Денис Николаевич</v>
      </c>
      <c r="D20" s="422" t="str">
        <f>VLOOKUP(B20,'пр.взв.'!B2:H74,3,FALSE)</f>
        <v>22.03.1991 мсмк</v>
      </c>
      <c r="E20" s="423" t="str">
        <f>VLOOKUP(B20,'пр.взв.'!B2:H74,4,FALSE)</f>
        <v>УрФО</v>
      </c>
      <c r="F20" s="201" t="str">
        <f>VLOOKUP(B20,'пр.взв.'!B2:H74,5,FALSE)</f>
        <v>Курганская обл.</v>
      </c>
      <c r="G20" s="424">
        <f>VLOOKUP(B20,'пр.взв.'!B2:H74,6,FALSE)</f>
        <v>0</v>
      </c>
      <c r="H20" s="441" t="str">
        <f>VLOOKUP(B20,'пр.взв.'!B2:H74,7,FALSE)</f>
        <v>Стенников М.Г.</v>
      </c>
    </row>
    <row r="21" spans="1:8" ht="12.75" customHeight="1">
      <c r="A21" s="417"/>
      <c r="B21" s="418"/>
      <c r="C21" s="420"/>
      <c r="D21" s="422"/>
      <c r="E21" s="423"/>
      <c r="F21" s="201"/>
      <c r="G21" s="424"/>
      <c r="H21" s="441"/>
    </row>
    <row r="22" spans="1:8" ht="12.75" customHeight="1">
      <c r="A22" s="417" t="s">
        <v>53</v>
      </c>
      <c r="B22" s="418">
        <f>'пр.хода'!AD12</f>
        <v>21</v>
      </c>
      <c r="C22" s="419" t="str">
        <f>VLOOKUP(B22,'пр.взв.'!B2:H139,2,FALSE)</f>
        <v>Никулин Иван Дмитриевич</v>
      </c>
      <c r="D22" s="422" t="str">
        <f>VLOOKUP(B22,'пр.взв.'!B2:H76,3,FALSE)</f>
        <v>20.03.1993 мсмк</v>
      </c>
      <c r="E22" s="423" t="str">
        <f>VLOOKUP(B22,'пр.взв.'!B2:H76,4,FALSE)</f>
        <v>УрФО</v>
      </c>
      <c r="F22" s="201" t="str">
        <f>VLOOKUP(B22,'пр.взв.'!B2:H76,5,FALSE)</f>
        <v>Свердловская обл.</v>
      </c>
      <c r="G22" s="424">
        <f>VLOOKUP(B22,'пр.взв.'!B2:H76,6,FALSE)</f>
        <v>0</v>
      </c>
      <c r="H22" s="441" t="str">
        <f>VLOOKUP(B22,'пр.взв.'!B2:H76,7,FALSE)</f>
        <v>Стенников М.Г. Мельников А.Н.</v>
      </c>
    </row>
    <row r="23" spans="1:8" ht="12.75" customHeight="1">
      <c r="A23" s="417"/>
      <c r="B23" s="418"/>
      <c r="C23" s="420"/>
      <c r="D23" s="422"/>
      <c r="E23" s="423"/>
      <c r="F23" s="201"/>
      <c r="G23" s="424"/>
      <c r="H23" s="441"/>
    </row>
    <row r="24" spans="1:8" ht="12.75" customHeight="1">
      <c r="A24" s="417" t="s">
        <v>53</v>
      </c>
      <c r="B24" s="418">
        <f>'пр.хода'!AD13</f>
        <v>3</v>
      </c>
      <c r="C24" s="419" t="str">
        <f>VLOOKUP(B24,'пр.взв.'!B2:H141,2,FALSE)</f>
        <v>Демин Антон Александрович</v>
      </c>
      <c r="D24" s="422" t="str">
        <f>VLOOKUP(B24,'пр.взв.'!B2:H78,3,FALSE)</f>
        <v>16.10.1989 мс</v>
      </c>
      <c r="E24" s="423" t="str">
        <f>VLOOKUP(B24,'пр.взв.'!B2:H78,4,FALSE)</f>
        <v>ПФО</v>
      </c>
      <c r="F24" s="201" t="str">
        <f>VLOOKUP(B24,'пр.взв.'!B2:H78,5,FALSE)</f>
        <v>Саратовская обл.</v>
      </c>
      <c r="G24" s="424">
        <f>VLOOKUP(B24,'пр.взв.'!B2:H78,6,FALSE)</f>
        <v>0</v>
      </c>
      <c r="H24" s="441" t="str">
        <f>VLOOKUP(B24,'пр.взв.'!B2:H78,7,FALSE)</f>
        <v>Глухов В.Н.</v>
      </c>
    </row>
    <row r="25" spans="1:8" ht="12.75" customHeight="1">
      <c r="A25" s="417"/>
      <c r="B25" s="418"/>
      <c r="C25" s="420"/>
      <c r="D25" s="422"/>
      <c r="E25" s="423"/>
      <c r="F25" s="201"/>
      <c r="G25" s="424"/>
      <c r="H25" s="441"/>
    </row>
    <row r="26" spans="1:8" ht="12.75" customHeight="1">
      <c r="A26" s="417" t="s">
        <v>53</v>
      </c>
      <c r="B26" s="418">
        <f>'пр.хода'!AD14</f>
        <v>26</v>
      </c>
      <c r="C26" s="419" t="str">
        <f>VLOOKUP(B26,'пр.взв.'!B2:H143,2,FALSE)</f>
        <v>Абдулкагиров Магомед Камингаджиевич</v>
      </c>
      <c r="D26" s="422" t="str">
        <f>VLOOKUP(B26,'пр.взв.'!B2:H80,3,FALSE)</f>
        <v>19.11.1992 мс</v>
      </c>
      <c r="E26" s="423" t="str">
        <f>VLOOKUP(B26,'пр.взв.'!B2:H80,4,FALSE)</f>
        <v>СКФО</v>
      </c>
      <c r="F26" s="201" t="str">
        <f>VLOOKUP(B26,'пр.взв.'!B2:H80,5,FALSE)</f>
        <v>Ставропольский кр.</v>
      </c>
      <c r="G26" s="424">
        <f>VLOOKUP(B26,'пр.взв.'!B2:H80,6,FALSE)</f>
        <v>0</v>
      </c>
      <c r="H26" s="441" t="str">
        <f>VLOOKUP(B26,'пр.взв.'!B2:H80,7,FALSE)</f>
        <v>Захаркин А.В. Кишмахов Р.М.</v>
      </c>
    </row>
    <row r="27" spans="1:8" ht="12.75" customHeight="1">
      <c r="A27" s="417"/>
      <c r="B27" s="418"/>
      <c r="C27" s="420"/>
      <c r="D27" s="422"/>
      <c r="E27" s="423"/>
      <c r="F27" s="201"/>
      <c r="G27" s="424"/>
      <c r="H27" s="441"/>
    </row>
    <row r="28" spans="1:8" ht="12.75" customHeight="1">
      <c r="A28" s="417" t="s">
        <v>53</v>
      </c>
      <c r="B28" s="418">
        <f>'пр.хода'!AD15</f>
        <v>12</v>
      </c>
      <c r="C28" s="419" t="str">
        <f>VLOOKUP(B28,'пр.взв.'!B2:H145,2,FALSE)</f>
        <v>Кожевников Семен Николаевич</v>
      </c>
      <c r="D28" s="422" t="str">
        <f>VLOOKUP(B28,'пр.взв.'!B2:H82,3,FALSE)</f>
        <v>21.11.1988 мс</v>
      </c>
      <c r="E28" s="423" t="str">
        <f>VLOOKUP(B28,'пр.взв.'!B2:H82,4,FALSE)</f>
        <v>СФО</v>
      </c>
      <c r="F28" s="201" t="str">
        <f>VLOOKUP(B28,'пр.взв.'!B2:H82,5,FALSE)</f>
        <v>Красноярский кр.</v>
      </c>
      <c r="G28" s="424">
        <f>VLOOKUP(B28,'пр.взв.'!B2:H82,6,FALSE)</f>
        <v>0</v>
      </c>
      <c r="H28" s="441" t="str">
        <f>VLOOKUP(B28,'пр.взв.'!B2:H82,7,FALSE)</f>
        <v>Батурин А.В. Калентьев В.И.</v>
      </c>
    </row>
    <row r="29" spans="1:8" ht="12.75" customHeight="1">
      <c r="A29" s="417"/>
      <c r="B29" s="418"/>
      <c r="C29" s="420"/>
      <c r="D29" s="422"/>
      <c r="E29" s="423"/>
      <c r="F29" s="201"/>
      <c r="G29" s="424"/>
      <c r="H29" s="441"/>
    </row>
    <row r="30" spans="1:8" ht="12.75" customHeight="1">
      <c r="A30" s="417" t="s">
        <v>54</v>
      </c>
      <c r="B30" s="418">
        <f>'пр.хода'!AD7</f>
        <v>13</v>
      </c>
      <c r="C30" s="419" t="str">
        <f>VLOOKUP(B30,'пр.взв.'!B2:H147,2,FALSE)</f>
        <v>Новиков Игорь Дмитриевич</v>
      </c>
      <c r="D30" s="422" t="str">
        <f>VLOOKUP(B30,'пр.взв.'!B3:H84,3,FALSE)</f>
        <v>27.06.1996 кмс</v>
      </c>
      <c r="E30" s="423" t="str">
        <f>VLOOKUP(B30,'пр.взв.'!B3:H84,4,FALSE)</f>
        <v>С-Пб</v>
      </c>
      <c r="F30" s="201" t="str">
        <f>VLOOKUP(B30,'пр.взв.'!B3:H84,5,FALSE)</f>
        <v>Санкт-Петербург</v>
      </c>
      <c r="G30" s="424">
        <f>VLOOKUP(B30,'пр.взв.'!B3:H84,6,FALSE)</f>
        <v>0</v>
      </c>
      <c r="H30" s="441" t="str">
        <f>VLOOKUP(B30,'пр.взв.'!B3:H84,7,FALSE)</f>
        <v>Кусакин С.И. Гайсин Д.А.</v>
      </c>
    </row>
    <row r="31" spans="1:8" ht="12.75" customHeight="1">
      <c r="A31" s="417"/>
      <c r="B31" s="418"/>
      <c r="C31" s="420"/>
      <c r="D31" s="422"/>
      <c r="E31" s="423"/>
      <c r="F31" s="201"/>
      <c r="G31" s="424"/>
      <c r="H31" s="441"/>
    </row>
    <row r="32" spans="1:8" ht="12.75" customHeight="1">
      <c r="A32" s="417" t="s">
        <v>54</v>
      </c>
      <c r="B32" s="418">
        <f>'пр.хода'!AD8</f>
        <v>23</v>
      </c>
      <c r="C32" s="419" t="str">
        <f>VLOOKUP(B32,'пр.взв.'!B3:H149,2,FALSE)</f>
        <v>Кавин Сергей Владимирович</v>
      </c>
      <c r="D32" s="422" t="str">
        <f>VLOOKUP(B32,'пр.взв.'!B3:H86,3,FALSE)</f>
        <v>19.09.1980 мс</v>
      </c>
      <c r="E32" s="423" t="str">
        <f>VLOOKUP(B32,'пр.взв.'!B3:H86,4,FALSE)</f>
        <v>ЦФО</v>
      </c>
      <c r="F32" s="201" t="str">
        <f>VLOOKUP(B32,'пр.взв.'!B3:H86,5,FALSE)</f>
        <v>Ивановская обл.</v>
      </c>
      <c r="G32" s="424">
        <f>VLOOKUP(B32,'пр.взв.'!B3:H86,6,FALSE)</f>
        <v>0</v>
      </c>
      <c r="H32" s="441" t="str">
        <f>VLOOKUP(B32,'пр.взв.'!B3:H86,7,FALSE)</f>
        <v>Изместьев В.П. Володин А.Н.</v>
      </c>
    </row>
    <row r="33" spans="1:8" ht="12.75" customHeight="1">
      <c r="A33" s="417"/>
      <c r="B33" s="418"/>
      <c r="C33" s="420"/>
      <c r="D33" s="422"/>
      <c r="E33" s="423"/>
      <c r="F33" s="201"/>
      <c r="G33" s="424"/>
      <c r="H33" s="441"/>
    </row>
    <row r="34" spans="1:8" ht="12.75" customHeight="1">
      <c r="A34" s="417" t="s">
        <v>54</v>
      </c>
      <c r="B34" s="418">
        <f>'пр.хода'!AD9</f>
        <v>18</v>
      </c>
      <c r="C34" s="419" t="str">
        <f>VLOOKUP(B34,'пр.взв.'!B3:H151,2,FALSE)</f>
        <v>Аров Мурат Шахамбиевич</v>
      </c>
      <c r="D34" s="422" t="str">
        <f>VLOOKUP(B34,'пр.взв.'!B3:H88,3,FALSE)</f>
        <v>09.06.1993 кмс</v>
      </c>
      <c r="E34" s="423" t="str">
        <f>VLOOKUP(B34,'пр.взв.'!B3:H88,4,FALSE)</f>
        <v>СКФО</v>
      </c>
      <c r="F34" s="201" t="str">
        <f>VLOOKUP(B34,'пр.взв.'!B3:H88,5,FALSE)</f>
        <v>КЧР</v>
      </c>
      <c r="G34" s="424">
        <f>VLOOKUP(B34,'пр.взв.'!B3:H88,6,FALSE)</f>
        <v>0</v>
      </c>
      <c r="H34" s="441" t="str">
        <f>VLOOKUP(B34,'пр.взв.'!B3:H88,7,FALSE)</f>
        <v>Тотоев Р.Р.</v>
      </c>
    </row>
    <row r="35" spans="1:8" ht="12.75" customHeight="1">
      <c r="A35" s="417"/>
      <c r="B35" s="418"/>
      <c r="C35" s="420"/>
      <c r="D35" s="422"/>
      <c r="E35" s="423"/>
      <c r="F35" s="201"/>
      <c r="G35" s="424"/>
      <c r="H35" s="441"/>
    </row>
    <row r="36" spans="1:8" ht="12.75" customHeight="1">
      <c r="A36" s="417" t="s">
        <v>54</v>
      </c>
      <c r="B36" s="418">
        <f>'пр.хода'!AD10</f>
        <v>20</v>
      </c>
      <c r="C36" s="419" t="str">
        <f>VLOOKUP(B36,'пр.взв.'!B3:H153,2,FALSE)</f>
        <v>Демьяненко Сергей Александрович</v>
      </c>
      <c r="D36" s="422" t="str">
        <f>VLOOKUP(B36,'пр.взв.'!B3:H90,3,FALSE)</f>
        <v>13.02.1992 мс</v>
      </c>
      <c r="E36" s="423" t="str">
        <f>VLOOKUP(B36,'пр.взв.'!B5:H90,4,FALSE)</f>
        <v>СФО</v>
      </c>
      <c r="F36" s="201" t="str">
        <f>VLOOKUP(B36,'пр.взв.'!B3:H90,5,FALSE)</f>
        <v>Омская обл.</v>
      </c>
      <c r="G36" s="424">
        <f>VLOOKUP(B36,'пр.взв.'!B3:H90,6,FALSE)</f>
        <v>0</v>
      </c>
      <c r="H36" s="441" t="str">
        <f>VLOOKUP(B36,'пр.взв.'!B3:H90,7,FALSE)</f>
        <v>Горбунов А.В. Бобровский В.А.</v>
      </c>
    </row>
    <row r="37" spans="1:8" ht="12.75" customHeight="1">
      <c r="A37" s="417"/>
      <c r="B37" s="418"/>
      <c r="C37" s="420"/>
      <c r="D37" s="422"/>
      <c r="E37" s="423"/>
      <c r="F37" s="201"/>
      <c r="G37" s="424"/>
      <c r="H37" s="441"/>
    </row>
    <row r="38" spans="1:8" ht="12.75" customHeight="1">
      <c r="A38" s="417" t="s">
        <v>59</v>
      </c>
      <c r="B38" s="418">
        <f>'пр.хода'!AC12</f>
        <v>25</v>
      </c>
      <c r="C38" s="419" t="str">
        <f>VLOOKUP(B38,'пр.взв.'!B3:H155,2,FALSE)</f>
        <v>Водовсков Михаил Юрьевич</v>
      </c>
      <c r="D38" s="422" t="str">
        <f>VLOOKUP(B38,'пр.взв.'!B3:H92,3,FALSE)</f>
        <v>17.03.1995 мс</v>
      </c>
      <c r="E38" s="423" t="str">
        <f>VLOOKUP(B38,'пр.взв.'!B3:H92,4,FALSE)</f>
        <v>ЦФО</v>
      </c>
      <c r="F38" s="201" t="str">
        <f>VLOOKUP(B38,'пр.взв.'!B3:H92,5,FALSE)</f>
        <v>Рязанская обл.</v>
      </c>
      <c r="G38" s="424">
        <f>VLOOKUP(B38,'пр.взв.'!B3:H92,6,FALSE)</f>
        <v>0</v>
      </c>
      <c r="H38" s="441" t="str">
        <f>VLOOKUP(B38,'пр.взв.'!B3:H92,7,FALSE)</f>
        <v>Фофанов К.Н. Перетрухин В.Н.</v>
      </c>
    </row>
    <row r="39" spans="1:8" ht="12.75" customHeight="1">
      <c r="A39" s="417"/>
      <c r="B39" s="418"/>
      <c r="C39" s="420"/>
      <c r="D39" s="422"/>
      <c r="E39" s="423"/>
      <c r="F39" s="201"/>
      <c r="G39" s="424"/>
      <c r="H39" s="441"/>
    </row>
    <row r="40" spans="1:8" ht="12.75" customHeight="1">
      <c r="A40" s="417" t="s">
        <v>59</v>
      </c>
      <c r="B40" s="418">
        <f>'пр.хода'!AC22</f>
        <v>22</v>
      </c>
      <c r="C40" s="419" t="str">
        <f>VLOOKUP(B40,'пр.взв.'!B3:H157,2,FALSE)</f>
        <v>Моисеев Егор Вадимович</v>
      </c>
      <c r="D40" s="422" t="str">
        <f>VLOOKUP(B40,'пр.взв.'!B4:H94,3,FALSE)</f>
        <v>28.04.1996 мс</v>
      </c>
      <c r="E40" s="423" t="str">
        <f>VLOOKUP(B40,'пр.взв.'!B4:H94,4,FALSE)</f>
        <v>ЦФО</v>
      </c>
      <c r="F40" s="201" t="str">
        <f>VLOOKUP(B40,'пр.взв.'!B4:H94,5,FALSE)</f>
        <v>Рязанская обл.</v>
      </c>
      <c r="G40" s="424">
        <f>VLOOKUP(B40,'пр.взв.'!B4:H94,6,FALSE)</f>
        <v>0</v>
      </c>
      <c r="H40" s="441" t="str">
        <f>VLOOKUP(B40,'пр.взв.'!B4:H94,7,FALSE)</f>
        <v>Фофанов К.Н. Серегин С.М.</v>
      </c>
    </row>
    <row r="41" spans="1:8" ht="12.75" customHeight="1">
      <c r="A41" s="417"/>
      <c r="B41" s="418"/>
      <c r="C41" s="420"/>
      <c r="D41" s="422"/>
      <c r="E41" s="423"/>
      <c r="F41" s="201"/>
      <c r="G41" s="424"/>
      <c r="H41" s="441"/>
    </row>
    <row r="42" spans="1:8" ht="12.75" customHeight="1">
      <c r="A42" s="417" t="s">
        <v>59</v>
      </c>
      <c r="B42" s="418">
        <f>'пр.хода'!AC17</f>
        <v>11</v>
      </c>
      <c r="C42" s="419" t="str">
        <f>VLOOKUP(B42,'пр.взв.'!B4:H159,2,FALSE)</f>
        <v>Сухогузов Иван Сергеевич</v>
      </c>
      <c r="D42" s="422" t="str">
        <f>VLOOKUP(B42,'пр.взв.'!B6:H96,3,FALSE)</f>
        <v>19.02.1992 мс</v>
      </c>
      <c r="E42" s="423" t="str">
        <f>VLOOKUP(B42,'пр.взв.'!B4:H96,4,FALSE)</f>
        <v>УрФО</v>
      </c>
      <c r="F42" s="201" t="str">
        <f>VLOOKUP(B42,'пр.взв.'!B4:H96,5,FALSE)</f>
        <v>Свердловская обл.</v>
      </c>
      <c r="G42" s="424">
        <f>VLOOKUP(B42,'пр.взв.'!B4:H96,6,FALSE)</f>
        <v>0</v>
      </c>
      <c r="H42" s="441" t="str">
        <f>VLOOKUP(B42,'пр.взв.'!B4:H96,7,FALSE)</f>
        <v>Стенников М.Г. Мельников А.Н.</v>
      </c>
    </row>
    <row r="43" spans="1:8" ht="12.75" customHeight="1">
      <c r="A43" s="417"/>
      <c r="B43" s="418"/>
      <c r="C43" s="420"/>
      <c r="D43" s="422"/>
      <c r="E43" s="423"/>
      <c r="F43" s="201"/>
      <c r="G43" s="424"/>
      <c r="H43" s="441"/>
    </row>
    <row r="44" spans="1:8" ht="12.75" customHeight="1">
      <c r="A44" s="417" t="s">
        <v>59</v>
      </c>
      <c r="B44" s="418">
        <f>'пр.хода'!AC27</f>
        <v>24</v>
      </c>
      <c r="C44" s="419" t="str">
        <f>VLOOKUP(B44,'пр.взв.'!B4:H161,2,FALSE)</f>
        <v>Айнуллин Равиль Жафярович</v>
      </c>
      <c r="D44" s="422" t="str">
        <f>VLOOKUP(B44,'пр.взв.'!B4:H98,3,FALSE)</f>
        <v>17.06.1989 мс</v>
      </c>
      <c r="E44" s="423" t="str">
        <f>VLOOKUP(B44,'пр.взв.'!B4:H98,4,FALSE)</f>
        <v>Моск</v>
      </c>
      <c r="F44" s="201" t="str">
        <f>VLOOKUP(B44,'пр.взв.'!B4:H98,5,FALSE)</f>
        <v>Москва</v>
      </c>
      <c r="G44" s="424">
        <f>VLOOKUP(B44,'пр.взв.'!B4:H98,6,FALSE)</f>
        <v>0</v>
      </c>
      <c r="H44" s="441" t="str">
        <f>VLOOKUP(B44,'пр.взв.'!B4:H98,7,FALSE)</f>
        <v>Леонтьев А.А. Павлов Д.А.</v>
      </c>
    </row>
    <row r="45" spans="1:8" ht="12.75" customHeight="1">
      <c r="A45" s="417"/>
      <c r="B45" s="418"/>
      <c r="C45" s="420"/>
      <c r="D45" s="422"/>
      <c r="E45" s="423"/>
      <c r="F45" s="201"/>
      <c r="G45" s="424"/>
      <c r="H45" s="441"/>
    </row>
    <row r="46" spans="1:8" ht="12.75" customHeight="1">
      <c r="A46" s="417" t="s">
        <v>168</v>
      </c>
      <c r="B46" s="418">
        <f>'пр.хода'!AB12</f>
        <v>9</v>
      </c>
      <c r="C46" s="419" t="str">
        <f>VLOOKUP(B46,'пр.взв.'!B4:H163,2,FALSE)</f>
        <v>Петров Дмитрий Витальевич</v>
      </c>
      <c r="D46" s="422" t="str">
        <f>VLOOKUP(B46,'пр.взв.'!B4:H100,3,FALSE)</f>
        <v>29.09.1997 кмс</v>
      </c>
      <c r="E46" s="423" t="str">
        <f>VLOOKUP(B46,'пр.взв.'!B4:H100,4,FALSE)</f>
        <v>ПФО</v>
      </c>
      <c r="F46" s="201" t="str">
        <f>VLOOKUP(B46,'пр.взв.'!B4:H100,5,FALSE)</f>
        <v>Чувашская Р.</v>
      </c>
      <c r="G46" s="424">
        <f>VLOOKUP(B46,'пр.взв.'!B4:H100,6,FALSE)</f>
        <v>0</v>
      </c>
      <c r="H46" s="441" t="str">
        <f>VLOOKUP(B46,'пр.взв.'!B4:H100,7,FALSE)</f>
        <v>Малов С.А. Гусев О.М.</v>
      </c>
    </row>
    <row r="47" spans="1:8" ht="12.75" customHeight="1">
      <c r="A47" s="417"/>
      <c r="B47" s="418"/>
      <c r="C47" s="420"/>
      <c r="D47" s="422"/>
      <c r="E47" s="423"/>
      <c r="F47" s="201"/>
      <c r="G47" s="424"/>
      <c r="H47" s="441"/>
    </row>
    <row r="48" spans="1:8" ht="12.75" customHeight="1">
      <c r="A48" s="417" t="s">
        <v>168</v>
      </c>
      <c r="B48" s="418">
        <f>'пр.хода'!AB22</f>
        <v>6</v>
      </c>
      <c r="C48" s="419" t="str">
        <f>VLOOKUP(B48,'пр.взв.'!B4:H165,2,FALSE)</f>
        <v>Поздеев Дмитрий Андреевич</v>
      </c>
      <c r="D48" s="422" t="str">
        <f>VLOOKUP(B48,'пр.взв.'!B4:H102,3,FALSE)</f>
        <v>06.0-5.1995 мс</v>
      </c>
      <c r="E48" s="423" t="str">
        <f>VLOOKUP(B48,'пр.взв.'!B4:H102,4,FALSE)</f>
        <v>УрФО</v>
      </c>
      <c r="F48" s="201" t="str">
        <f>VLOOKUP(B48,'пр.взв.'!B4:H102,5,FALSE)</f>
        <v>Свердловская обл.</v>
      </c>
      <c r="G48" s="424">
        <f>VLOOKUP(B48,'пр.взв.'!B4:H102,6,FALSE)</f>
        <v>0</v>
      </c>
      <c r="H48" s="441" t="str">
        <f>VLOOKUP(B48,'пр.взв.'!B4:H102,7,FALSE)</f>
        <v>Стенников М.Г. Мельников А.Н.</v>
      </c>
    </row>
    <row r="49" spans="1:8" ht="12.75" customHeight="1">
      <c r="A49" s="417"/>
      <c r="B49" s="418"/>
      <c r="C49" s="420"/>
      <c r="D49" s="422"/>
      <c r="E49" s="423"/>
      <c r="F49" s="201"/>
      <c r="G49" s="424"/>
      <c r="H49" s="441"/>
    </row>
    <row r="50" spans="1:8" ht="12.75" customHeight="1">
      <c r="A50" s="417" t="s">
        <v>168</v>
      </c>
      <c r="B50" s="418">
        <f>'пр.хода'!AB17</f>
        <v>27</v>
      </c>
      <c r="C50" s="419" t="str">
        <f>VLOOKUP(B50,'пр.взв.'!B4:H167,2,FALSE)</f>
        <v>Котов Максим Сергеевич</v>
      </c>
      <c r="D50" s="422" t="str">
        <f>VLOOKUP(B50,'пр.взв.'!B5:H104,3,FALSE)</f>
        <v>16.08.1995 мс</v>
      </c>
      <c r="E50" s="423" t="str">
        <f>VLOOKUP(B50,'пр.взв.'!B5:H104,4,FALSE)</f>
        <v>ПФО</v>
      </c>
      <c r="F50" s="201" t="str">
        <f>VLOOKUP(B50,'пр.взв.'!B5:H104,5,FALSE)</f>
        <v>Пермский кр.</v>
      </c>
      <c r="G50" s="424">
        <f>VLOOKUP(B50,'пр.взв.'!B5:H104,6,FALSE)</f>
        <v>0</v>
      </c>
      <c r="H50" s="441" t="str">
        <f>VLOOKUP(B50,'пр.взв.'!B5:H104,7,FALSE)</f>
        <v>Газеев А.Г.</v>
      </c>
    </row>
    <row r="51" spans="1:8" ht="12.75" customHeight="1">
      <c r="A51" s="417"/>
      <c r="B51" s="418"/>
      <c r="C51" s="420"/>
      <c r="D51" s="422"/>
      <c r="E51" s="423"/>
      <c r="F51" s="201"/>
      <c r="G51" s="424"/>
      <c r="H51" s="441"/>
    </row>
    <row r="52" spans="1:8" ht="12.75" customHeight="1">
      <c r="A52" s="417" t="s">
        <v>168</v>
      </c>
      <c r="B52" s="418">
        <f>'пр.хода'!AB27</f>
        <v>8</v>
      </c>
      <c r="C52" s="419" t="str">
        <f>VLOOKUP(B52,'пр.взв.'!B5:H169,2,FALSE)</f>
        <v>Буров Андрей Вячеславович</v>
      </c>
      <c r="D52" s="422" t="str">
        <f>VLOOKUP(B52,'пр.взв.'!B5:H106,3,FALSE)</f>
        <v>02.10.1988 мс</v>
      </c>
      <c r="E52" s="423" t="str">
        <f>VLOOKUP(B52,'пр.взв.'!B5:H106,4,FALSE)</f>
        <v>ЦФО</v>
      </c>
      <c r="F52" s="201" t="str">
        <f>VLOOKUP(B52,'пр.взв.'!B5:H106,5,FALSE)</f>
        <v>Ивановская обл.</v>
      </c>
      <c r="G52" s="424">
        <f>VLOOKUP(B52,'пр.взв.'!B5:H106,6,FALSE)</f>
        <v>0</v>
      </c>
      <c r="H52" s="441" t="str">
        <f>VLOOKUP(B52,'пр.взв.'!B5:H106,7,FALSE)</f>
        <v>Изместьев В.П. Володин А.Н.</v>
      </c>
    </row>
    <row r="53" spans="1:8" ht="12.75" customHeight="1">
      <c r="A53" s="417"/>
      <c r="B53" s="418"/>
      <c r="C53" s="420"/>
      <c r="D53" s="422"/>
      <c r="E53" s="423"/>
      <c r="F53" s="201"/>
      <c r="G53" s="424"/>
      <c r="H53" s="441"/>
    </row>
    <row r="54" spans="1:8" ht="12.75" customHeight="1">
      <c r="A54" s="417" t="s">
        <v>168</v>
      </c>
      <c r="B54" s="418">
        <f>'пр.хода'!AB11</f>
        <v>1</v>
      </c>
      <c r="C54" s="419" t="str">
        <f>VLOOKUP(B54,'пр.взв.'!B5:H171,2,FALSE)</f>
        <v>Матевосян Левон Эдуардович</v>
      </c>
      <c r="D54" s="422" t="str">
        <f>VLOOKUP(B54,'пр.взв.'!B5:H108,3,FALSE)</f>
        <v>30.10.1988 мс</v>
      </c>
      <c r="E54" s="423" t="str">
        <f>VLOOKUP(B54,'пр.взв.'!B5:H108,4,FALSE)</f>
        <v>ЮФО</v>
      </c>
      <c r="F54" s="201" t="str">
        <f>VLOOKUP(B54,'пр.взв.'!B5:H108,5,FALSE)</f>
        <v>Краснодарский кр.</v>
      </c>
      <c r="G54" s="424">
        <f>VLOOKUP(B54,'пр.взв.'!B5:H108,6,FALSE)</f>
        <v>0</v>
      </c>
      <c r="H54" s="441" t="str">
        <f>VLOOKUP(B54,'пр.взв.'!B5:H108,7,FALSE)</f>
        <v>Дученко В.Ф. Гарькуша А.В.</v>
      </c>
    </row>
    <row r="55" spans="1:8" ht="12.75" customHeight="1">
      <c r="A55" s="417"/>
      <c r="B55" s="418"/>
      <c r="C55" s="420"/>
      <c r="D55" s="422"/>
      <c r="E55" s="423"/>
      <c r="F55" s="201"/>
      <c r="G55" s="424"/>
      <c r="H55" s="441"/>
    </row>
    <row r="56" spans="1:8" ht="12.75" customHeight="1">
      <c r="A56" s="417" t="s">
        <v>168</v>
      </c>
      <c r="B56" s="418">
        <f>'пр.хода'!AB21</f>
        <v>10</v>
      </c>
      <c r="C56" s="419" t="str">
        <f>VLOOKUP(B56,'пр.взв.'!B5:H173,2,FALSE)</f>
        <v>Кыржу Дмитрий Викторович</v>
      </c>
      <c r="D56" s="422" t="str">
        <f>VLOOKUP(B56,'пр.взв.'!B5:H110,3,FALSE)</f>
        <v>17.03.1996 кмс</v>
      </c>
      <c r="E56" s="423" t="str">
        <f>VLOOKUP(B56,'пр.взв.'!B5:H110,4,FALSE)</f>
        <v>ЮФО</v>
      </c>
      <c r="F56" s="201" t="str">
        <f>VLOOKUP(B56,'пр.взв.'!B5:H110,5,FALSE)</f>
        <v>Краснодарский кр.</v>
      </c>
      <c r="G56" s="424">
        <f>VLOOKUP(B56,'пр.взв.'!B5:H110,6,FALSE)</f>
        <v>0</v>
      </c>
      <c r="H56" s="441" t="str">
        <f>VLOOKUP(B56,'пр.взв.'!B5:H110,7,FALSE)</f>
        <v>Антонян Р.А.</v>
      </c>
    </row>
    <row r="57" spans="1:8" ht="12.75" customHeight="1">
      <c r="A57" s="417"/>
      <c r="B57" s="418"/>
      <c r="C57" s="420"/>
      <c r="D57" s="422"/>
      <c r="E57" s="423"/>
      <c r="F57" s="201"/>
      <c r="G57" s="424"/>
      <c r="H57" s="441"/>
    </row>
    <row r="58" spans="1:8" ht="12.75" customHeight="1">
      <c r="A58" s="417" t="s">
        <v>168</v>
      </c>
      <c r="B58" s="418">
        <f>'пр.хода'!AB16</f>
        <v>19</v>
      </c>
      <c r="C58" s="425" t="str">
        <f>VLOOKUP(B58,'пр.взв.'!B5:H175,2,FALSE)</f>
        <v>Гереков Рустам Магомедрасулович</v>
      </c>
      <c r="D58" s="422" t="str">
        <f>VLOOKUP(B58,'пр.взв.'!B7:H112,3,FALSE)</f>
        <v>25.07.1995 мс</v>
      </c>
      <c r="E58" s="423" t="str">
        <f>VLOOKUP(B58,'пр.взв.'!B5:H112,4,FALSE)</f>
        <v>С-Пб</v>
      </c>
      <c r="F58" s="201" t="str">
        <f>VLOOKUP(B58,'пр.взв.'!B5:H112,5,FALSE)</f>
        <v>Санкт-Петербург</v>
      </c>
      <c r="G58" s="424">
        <f>VLOOKUP(B58,'пр.взв.'!B5:H112,6,FALSE)</f>
        <v>0</v>
      </c>
      <c r="H58" s="441" t="str">
        <f>VLOOKUP(B58,'пр.взв.'!B5:H112,7,FALSE)</f>
        <v>Болов В.В.</v>
      </c>
    </row>
    <row r="59" spans="1:8" ht="12.75" customHeight="1">
      <c r="A59" s="417"/>
      <c r="B59" s="418"/>
      <c r="C59" s="420"/>
      <c r="D59" s="422"/>
      <c r="E59" s="423"/>
      <c r="F59" s="201"/>
      <c r="G59" s="424"/>
      <c r="H59" s="441"/>
    </row>
    <row r="60" spans="1:7" ht="17.25" customHeight="1">
      <c r="A60" s="63" t="str">
        <f>HYPERLINK('[1]реквизиты'!$A$6)</f>
        <v>Гл. судья, судья МК</v>
      </c>
      <c r="B60" s="31"/>
      <c r="C60" s="64"/>
      <c r="D60" s="64"/>
      <c r="E60" s="84" t="str">
        <f>'[1]реквизиты'!$G$7</f>
        <v>Х.Ю.Хапай</v>
      </c>
      <c r="G60" s="86" t="str">
        <f>'[1]реквизиты'!$G$8</f>
        <v>/Адыгея/</v>
      </c>
    </row>
    <row r="61" spans="1:7" ht="24" customHeight="1">
      <c r="A61" s="63" t="str">
        <f>HYPERLINK('[1]реквизиты'!$A$8)</f>
        <v>Гл. секретарь, судья МК</v>
      </c>
      <c r="B61" s="31"/>
      <c r="C61" s="64"/>
      <c r="D61" s="64"/>
      <c r="E61" s="85" t="str">
        <f>'[1]реквизиты'!$G$9</f>
        <v>А.В.Поляков</v>
      </c>
      <c r="G61" s="86" t="str">
        <f>'[1]реквизиты'!$G$10</f>
        <v>/Рязань/</v>
      </c>
    </row>
    <row r="62" spans="1:7" ht="12.75">
      <c r="A62" s="31"/>
      <c r="B62" s="31"/>
      <c r="C62" s="31"/>
      <c r="D62" s="64"/>
      <c r="E62" s="31"/>
      <c r="F62" s="31"/>
      <c r="G62" s="31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5" ht="27.75" customHeight="1">
      <c r="A65" s="29"/>
      <c r="C65" s="36"/>
      <c r="D65" s="36"/>
      <c r="E65" s="36"/>
    </row>
    <row r="66" spans="1:5" ht="12.75">
      <c r="A66" s="29"/>
      <c r="B66" s="37"/>
      <c r="C66" s="37"/>
      <c r="D66" s="37"/>
      <c r="E66" s="37"/>
    </row>
    <row r="67" spans="1:6" ht="12.75">
      <c r="A67" s="29"/>
      <c r="B67" s="37"/>
      <c r="C67" s="37"/>
      <c r="D67" s="37"/>
      <c r="E67" s="37"/>
      <c r="F67" s="37"/>
    </row>
    <row r="68" spans="1:6" ht="12.75">
      <c r="A68" s="29"/>
      <c r="B68" s="37"/>
      <c r="C68" s="37"/>
      <c r="D68" s="37"/>
      <c r="E68" s="37"/>
      <c r="F68" s="37"/>
    </row>
    <row r="69" ht="12.75">
      <c r="A69" s="29"/>
    </row>
    <row r="70" ht="12.75">
      <c r="A70" s="29"/>
    </row>
  </sheetData>
  <sheetProtection/>
  <mergeCells count="227">
    <mergeCell ref="B3:G3"/>
    <mergeCell ref="D2:H2"/>
    <mergeCell ref="A1:H1"/>
    <mergeCell ref="H52:H53"/>
    <mergeCell ref="H54:H55"/>
    <mergeCell ref="H56:H57"/>
    <mergeCell ref="H58:H59"/>
    <mergeCell ref="H44:H45"/>
    <mergeCell ref="H46:H47"/>
    <mergeCell ref="H48:H49"/>
    <mergeCell ref="H50:H51"/>
    <mergeCell ref="H4:H5"/>
    <mergeCell ref="H6:H7"/>
    <mergeCell ref="H8:H9"/>
    <mergeCell ref="H10:H11"/>
    <mergeCell ref="H36:H37"/>
    <mergeCell ref="H38:H39"/>
    <mergeCell ref="H40:H41"/>
    <mergeCell ref="H42:H43"/>
    <mergeCell ref="H32:H33"/>
    <mergeCell ref="H34:H35"/>
    <mergeCell ref="H20:H21"/>
    <mergeCell ref="H22:H23"/>
    <mergeCell ref="H24:H25"/>
    <mergeCell ref="H26:H27"/>
    <mergeCell ref="H28:H29"/>
    <mergeCell ref="H30:H31"/>
    <mergeCell ref="H12:H13"/>
    <mergeCell ref="H14:H15"/>
    <mergeCell ref="H16:H17"/>
    <mergeCell ref="H18:H19"/>
    <mergeCell ref="F52:F53"/>
    <mergeCell ref="E52:E53"/>
    <mergeCell ref="C58:C59"/>
    <mergeCell ref="D58:D59"/>
    <mergeCell ref="A58:A59"/>
    <mergeCell ref="B58:B59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G22:G23"/>
    <mergeCell ref="F20:F21"/>
    <mergeCell ref="F22:F23"/>
    <mergeCell ref="F18:F19"/>
    <mergeCell ref="G18:G19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D22:D23"/>
    <mergeCell ref="A24:A25"/>
    <mergeCell ref="D20:D21"/>
    <mergeCell ref="A20:A21"/>
    <mergeCell ref="B20:B21"/>
    <mergeCell ref="C20:C21"/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7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9" t="str">
        <f>HYPERLINK('[1]реквизиты'!$A$2)</f>
        <v>Кубок России по самбо  среди мужчин 2016 г.</v>
      </c>
      <c r="B1" s="230"/>
      <c r="C1" s="230"/>
      <c r="D1" s="230"/>
      <c r="E1" s="230"/>
      <c r="F1" s="230"/>
      <c r="G1" s="230"/>
      <c r="H1" s="231"/>
    </row>
    <row r="2" spans="1:8" ht="12.75" customHeight="1">
      <c r="A2" s="471" t="str">
        <f>HYPERLINK('[1]реквизиты'!$A$3)</f>
        <v>30 сентября - 4 октября 2016г.                г.Кстово (Россия)</v>
      </c>
      <c r="B2" s="471"/>
      <c r="C2" s="471"/>
      <c r="D2" s="471"/>
      <c r="E2" s="471"/>
      <c r="F2" s="471"/>
      <c r="G2" s="471"/>
      <c r="H2" s="471"/>
    </row>
    <row r="3" spans="1:8" ht="18.75" thickBot="1">
      <c r="A3" s="472" t="s">
        <v>30</v>
      </c>
      <c r="B3" s="472"/>
      <c r="C3" s="472"/>
      <c r="D3" s="472"/>
      <c r="E3" s="472"/>
      <c r="F3" s="472"/>
      <c r="G3" s="472"/>
      <c r="H3" s="472"/>
    </row>
    <row r="4" spans="2:8" ht="18.75" thickBot="1">
      <c r="B4" s="68"/>
      <c r="C4" s="69"/>
      <c r="D4" s="473" t="str">
        <f>'пр.взв.'!D4</f>
        <v>в.к. 82 кг.</v>
      </c>
      <c r="E4" s="474"/>
      <c r="F4" s="475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65" t="s">
        <v>31</v>
      </c>
      <c r="B6" s="459" t="str">
        <f>VLOOKUP(J6,'пр.взв.'!B6:G123,2,FALSE)</f>
        <v>Перепелюк Андрей Александрович</v>
      </c>
      <c r="C6" s="459"/>
      <c r="D6" s="459"/>
      <c r="E6" s="459"/>
      <c r="F6" s="459"/>
      <c r="G6" s="459"/>
      <c r="H6" s="461" t="str">
        <f>VLOOKUP(J6,'пр.взв.'!B6:G123,3,FALSE)</f>
        <v>06.08.1985 мсмк</v>
      </c>
      <c r="I6" s="69"/>
      <c r="J6" s="73">
        <f>'пр.хода'!K17</f>
        <v>5</v>
      </c>
    </row>
    <row r="7" spans="1:10" ht="12.75" customHeight="1">
      <c r="A7" s="466"/>
      <c r="B7" s="460"/>
      <c r="C7" s="460"/>
      <c r="D7" s="460"/>
      <c r="E7" s="460"/>
      <c r="F7" s="460"/>
      <c r="G7" s="460"/>
      <c r="H7" s="462"/>
      <c r="I7" s="69"/>
      <c r="J7" s="73"/>
    </row>
    <row r="8" spans="1:10" ht="12.75" customHeight="1">
      <c r="A8" s="466"/>
      <c r="B8" s="463" t="str">
        <f>VLOOKUP(J6,'пр.взв.'!B6:G123,4,FALSE)</f>
        <v>Моск</v>
      </c>
      <c r="C8" s="463"/>
      <c r="D8" s="463" t="str">
        <f>VLOOKUP(J6,'пр.взв.'!B6:G123,5,FALSE)</f>
        <v>Москва</v>
      </c>
      <c r="E8" s="463"/>
      <c r="F8" s="463"/>
      <c r="G8" s="463"/>
      <c r="H8" s="464"/>
      <c r="I8" s="69"/>
      <c r="J8" s="73"/>
    </row>
    <row r="9" spans="1:10" ht="13.5" customHeight="1" thickBot="1">
      <c r="A9" s="467"/>
      <c r="B9" s="454"/>
      <c r="C9" s="454"/>
      <c r="D9" s="454"/>
      <c r="E9" s="454"/>
      <c r="F9" s="454"/>
      <c r="G9" s="454"/>
      <c r="H9" s="455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68" t="s">
        <v>32</v>
      </c>
      <c r="B11" s="459" t="str">
        <f>VLOOKUP(J11,'пр.взв.'!B6:G123,2,FALSE)</f>
        <v>Кирюхин Сергей Александрович</v>
      </c>
      <c r="C11" s="459"/>
      <c r="D11" s="459"/>
      <c r="E11" s="459"/>
      <c r="F11" s="459"/>
      <c r="G11" s="459"/>
      <c r="H11" s="461" t="str">
        <f>VLOOKUP(J11,'пр.взв.'!B6:G123,3,FALSE)</f>
        <v>23.02.1987 змс</v>
      </c>
      <c r="I11" s="69"/>
      <c r="J11" s="73">
        <f>'пр.хода'!K25</f>
        <v>2</v>
      </c>
    </row>
    <row r="12" spans="1:10" ht="12.75" customHeight="1">
      <c r="A12" s="469"/>
      <c r="B12" s="460"/>
      <c r="C12" s="460"/>
      <c r="D12" s="460"/>
      <c r="E12" s="460"/>
      <c r="F12" s="460"/>
      <c r="G12" s="460"/>
      <c r="H12" s="462"/>
      <c r="I12" s="69"/>
      <c r="J12" s="73"/>
    </row>
    <row r="13" spans="1:10" ht="12.75" customHeight="1">
      <c r="A13" s="469"/>
      <c r="B13" s="463" t="str">
        <f>VLOOKUP(J11,'пр.взв.'!B6:G123,4,FALSE)</f>
        <v>С-Пб</v>
      </c>
      <c r="C13" s="463"/>
      <c r="D13" s="463" t="str">
        <f>VLOOKUP(J11,'пр.взв.'!B6:G123,5,FALSE)</f>
        <v>Санкт-Петербург</v>
      </c>
      <c r="E13" s="463"/>
      <c r="F13" s="463"/>
      <c r="G13" s="463"/>
      <c r="H13" s="464"/>
      <c r="I13" s="69"/>
      <c r="J13" s="73"/>
    </row>
    <row r="14" spans="1:10" ht="13.5" customHeight="1" thickBot="1">
      <c r="A14" s="470"/>
      <c r="B14" s="454"/>
      <c r="C14" s="454"/>
      <c r="D14" s="454"/>
      <c r="E14" s="454"/>
      <c r="F14" s="454"/>
      <c r="G14" s="454"/>
      <c r="H14" s="455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56" t="s">
        <v>33</v>
      </c>
      <c r="B16" s="459" t="str">
        <f>VLOOKUP(J16,'пр.взв.'!B6:G123,2,FALSE)</f>
        <v>Куржев Али Рамазанович</v>
      </c>
      <c r="C16" s="459"/>
      <c r="D16" s="459"/>
      <c r="E16" s="459"/>
      <c r="F16" s="459"/>
      <c r="G16" s="459"/>
      <c r="H16" s="461" t="str">
        <f>VLOOKUP(J16,'пр.взв.'!B6:G123,3,FALSE)</f>
        <v>28.04.1989 мсмк</v>
      </c>
      <c r="I16" s="69"/>
      <c r="J16" s="73">
        <f>'пр.хода'!O11</f>
        <v>4</v>
      </c>
    </row>
    <row r="17" spans="1:10" ht="12.75" customHeight="1">
      <c r="A17" s="457"/>
      <c r="B17" s="460"/>
      <c r="C17" s="460"/>
      <c r="D17" s="460"/>
      <c r="E17" s="460"/>
      <c r="F17" s="460"/>
      <c r="G17" s="460"/>
      <c r="H17" s="462"/>
      <c r="I17" s="69"/>
      <c r="J17" s="73"/>
    </row>
    <row r="18" spans="1:10" ht="12.75" customHeight="1">
      <c r="A18" s="457"/>
      <c r="B18" s="463" t="str">
        <f>VLOOKUP(J16,'пр.взв.'!B6:G123,4,FALSE)</f>
        <v>ЦФО</v>
      </c>
      <c r="C18" s="463"/>
      <c r="D18" s="463" t="str">
        <f>VLOOKUP(J16,'пр.взв.'!B6:G123,5,FALSE)</f>
        <v>Рязанская обл.</v>
      </c>
      <c r="E18" s="463"/>
      <c r="F18" s="463"/>
      <c r="G18" s="463"/>
      <c r="H18" s="464"/>
      <c r="I18" s="69"/>
      <c r="J18" s="73"/>
    </row>
    <row r="19" spans="1:10" ht="13.5" customHeight="1" thickBot="1">
      <c r="A19" s="458"/>
      <c r="B19" s="454"/>
      <c r="C19" s="454"/>
      <c r="D19" s="454"/>
      <c r="E19" s="454"/>
      <c r="F19" s="454"/>
      <c r="G19" s="454"/>
      <c r="H19" s="455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56" t="s">
        <v>33</v>
      </c>
      <c r="B21" s="459" t="str">
        <f>VLOOKUP(J21,'пр.взв.'!B6:G123,2,FALSE)</f>
        <v>Бабгоев Олег Гамельевич</v>
      </c>
      <c r="C21" s="459"/>
      <c r="D21" s="459"/>
      <c r="E21" s="459"/>
      <c r="F21" s="459"/>
      <c r="G21" s="459"/>
      <c r="H21" s="461" t="str">
        <f>VLOOKUP(J21,'пр.взв.'!B7:G128,3,FALSE)</f>
        <v>29.07.1990 мс</v>
      </c>
      <c r="I21" s="69"/>
      <c r="J21" s="73">
        <f>'пр.хода'!O39</f>
        <v>7</v>
      </c>
    </row>
    <row r="22" spans="1:10" ht="12.75" customHeight="1">
      <c r="A22" s="457"/>
      <c r="B22" s="460"/>
      <c r="C22" s="460"/>
      <c r="D22" s="460"/>
      <c r="E22" s="460"/>
      <c r="F22" s="460"/>
      <c r="G22" s="460"/>
      <c r="H22" s="462"/>
      <c r="I22" s="69"/>
      <c r="J22" s="73"/>
    </row>
    <row r="23" spans="1:9" ht="12.75" customHeight="1">
      <c r="A23" s="457"/>
      <c r="B23" s="463" t="str">
        <f>VLOOKUP(J21,'пр.взв.'!B6:G123,4,FALSE)</f>
        <v>СКФО</v>
      </c>
      <c r="C23" s="463"/>
      <c r="D23" s="463" t="str">
        <f>VLOOKUP(J21,'пр.взв.'!B6:G123,5,FALSE)</f>
        <v>Ставропольский кр.</v>
      </c>
      <c r="E23" s="463"/>
      <c r="F23" s="463"/>
      <c r="G23" s="463"/>
      <c r="H23" s="464"/>
      <c r="I23" s="69"/>
    </row>
    <row r="24" spans="1:9" ht="13.5" customHeight="1" thickBot="1">
      <c r="A24" s="458"/>
      <c r="B24" s="454"/>
      <c r="C24" s="454"/>
      <c r="D24" s="454"/>
      <c r="E24" s="454"/>
      <c r="F24" s="454"/>
      <c r="G24" s="454"/>
      <c r="H24" s="455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50" t="str">
        <f>VLOOKUP(J28,'пр.взв.'!B7:H60,7,FALSE)</f>
        <v>Фунтиков П.В. Павлов Д.А.</v>
      </c>
      <c r="B28" s="451"/>
      <c r="C28" s="451"/>
      <c r="D28" s="451"/>
      <c r="E28" s="451"/>
      <c r="F28" s="451"/>
      <c r="G28" s="451"/>
      <c r="H28" s="452"/>
      <c r="J28">
        <f>'пр.хода'!K17</f>
        <v>5</v>
      </c>
    </row>
    <row r="29" spans="1:8" ht="13.5" customHeight="1" thickBot="1">
      <c r="A29" s="453"/>
      <c r="B29" s="454"/>
      <c r="C29" s="454"/>
      <c r="D29" s="454"/>
      <c r="E29" s="454"/>
      <c r="F29" s="454"/>
      <c r="G29" s="454"/>
      <c r="H29" s="455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16:A19"/>
    <mergeCell ref="B8:C9"/>
    <mergeCell ref="A1:H1"/>
    <mergeCell ref="A2:H2"/>
    <mergeCell ref="A3:H3"/>
    <mergeCell ref="D4:F4"/>
    <mergeCell ref="A6:A9"/>
    <mergeCell ref="D8:H9"/>
    <mergeCell ref="A11:A14"/>
    <mergeCell ref="B6:G7"/>
    <mergeCell ref="H6:H7"/>
    <mergeCell ref="B18:C19"/>
    <mergeCell ref="D18:H19"/>
    <mergeCell ref="H16:H17"/>
    <mergeCell ref="B11:G12"/>
    <mergeCell ref="D13:H14"/>
    <mergeCell ref="B13:C14"/>
    <mergeCell ref="H11:H12"/>
    <mergeCell ref="B16:G17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81" t="str">
        <f>HYPERLINK('[1]реквизиты'!$A$2)</f>
        <v>Кубок России по самбо  среди мужчин 2016 г.</v>
      </c>
      <c r="B1" s="481"/>
      <c r="C1" s="481"/>
      <c r="D1" s="481"/>
      <c r="E1" s="481"/>
      <c r="F1" s="481"/>
      <c r="G1" s="481"/>
      <c r="H1" s="481" t="str">
        <f>HYPERLINK('[1]реквизиты'!$A$2)</f>
        <v>Кубок России по самбо  среди мужчин 2016 г.</v>
      </c>
      <c r="I1" s="481"/>
      <c r="J1" s="481"/>
      <c r="K1" s="481"/>
      <c r="L1" s="481"/>
      <c r="M1" s="481"/>
      <c r="N1" s="481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3">
        <f>HYPERLINK('[1]реквизиты'!$A$15)</f>
      </c>
      <c r="B2" s="482"/>
      <c r="C2" s="482"/>
      <c r="D2" s="482"/>
      <c r="E2" s="482"/>
      <c r="F2" s="482"/>
      <c r="G2" s="482"/>
      <c r="H2" s="233">
        <f>HYPERLINK('[1]реквизиты'!$A$15)</f>
      </c>
      <c r="I2" s="482"/>
      <c r="J2" s="482"/>
      <c r="K2" s="482"/>
      <c r="L2" s="482"/>
      <c r="M2" s="482"/>
      <c r="N2" s="482"/>
      <c r="O2" s="38"/>
      <c r="P2" s="38"/>
      <c r="Q2" s="38"/>
      <c r="R2" s="30"/>
      <c r="S2" s="30"/>
    </row>
    <row r="3" spans="2:14" ht="15.75">
      <c r="B3" s="37" t="s">
        <v>11</v>
      </c>
      <c r="C3" s="408" t="str">
        <f>HYPERLINK('пр.взв.'!D4)</f>
        <v>в.к. 82 кг.</v>
      </c>
      <c r="D3" s="408"/>
      <c r="E3" s="41"/>
      <c r="F3" s="41"/>
      <c r="G3" s="41"/>
      <c r="I3" s="37" t="s">
        <v>12</v>
      </c>
      <c r="J3" s="408" t="str">
        <f>HYPERLINK('пр.взв.'!D4)</f>
        <v>в.к. 82 кг.</v>
      </c>
      <c r="K3" s="408"/>
      <c r="L3" s="41"/>
      <c r="M3" s="41"/>
      <c r="N3" s="41"/>
    </row>
    <row r="4" spans="1:2" ht="16.5" thickBot="1">
      <c r="A4" s="480"/>
      <c r="B4" s="480"/>
    </row>
    <row r="5" spans="1:11" ht="12.75" customHeight="1">
      <c r="A5" s="483">
        <v>1</v>
      </c>
      <c r="B5" s="485" t="str">
        <f>VLOOKUP(A5,'пр.взв.'!B5:C60,2,FALSE)</f>
        <v>Матевосян Левон Эдуардович</v>
      </c>
      <c r="C5" s="485" t="str">
        <f>VLOOKUP(A5,'пр.взв.'!B5:G60,3,FALSE)</f>
        <v>30.10.1988 мс</v>
      </c>
      <c r="D5" s="485" t="str">
        <f>VLOOKUP(A5,'пр.взв.'!B5:G60,4,FALSE)</f>
        <v>ЮФО</v>
      </c>
      <c r="G5" s="19"/>
      <c r="H5" s="478">
        <v>2</v>
      </c>
      <c r="I5" s="476" t="str">
        <f>VLOOKUP(H5,'пр.взв.'!B7:C60,2,FALSE)</f>
        <v>Кирюхин Сергей Александрович</v>
      </c>
      <c r="J5" s="476" t="str">
        <f>VLOOKUP(H5,'пр.взв.'!B7:E60,3,FALSE)</f>
        <v>23.02.1987 змс</v>
      </c>
      <c r="K5" s="476" t="str">
        <f>VLOOKUP(H5,'пр.взв.'!B7:E60,4,FALSE)</f>
        <v>С-Пб</v>
      </c>
    </row>
    <row r="6" spans="1:11" ht="15.75">
      <c r="A6" s="484"/>
      <c r="B6" s="486"/>
      <c r="C6" s="486"/>
      <c r="D6" s="486"/>
      <c r="E6" s="2"/>
      <c r="F6" s="2"/>
      <c r="G6" s="12"/>
      <c r="H6" s="479"/>
      <c r="I6" s="477"/>
      <c r="J6" s="477"/>
      <c r="K6" s="477"/>
    </row>
    <row r="7" spans="1:13" ht="15">
      <c r="A7" s="484">
        <v>17</v>
      </c>
      <c r="B7" s="477" t="str">
        <f>VLOOKUP(A7,'пр.взв.'!B7:C60,2,FALSE)</f>
        <v>Ульяхов Александр Александрович</v>
      </c>
      <c r="C7" s="477" t="str">
        <f>VLOOKUP(A7,'пр.взв.'!B5:G60,3,FALSE)</f>
        <v>16.07.1988 мс</v>
      </c>
      <c r="D7" s="477" t="str">
        <f>VLOOKUP(A7,'пр.взв.'!B5:G60,4,FALSE)</f>
        <v>ЦФО</v>
      </c>
      <c r="E7" s="4"/>
      <c r="F7" s="2"/>
      <c r="G7" s="2"/>
      <c r="H7" s="490">
        <v>18</v>
      </c>
      <c r="I7" s="487" t="str">
        <f>VLOOKUP(H7,'пр.взв.'!B9:C62,2,FALSE)</f>
        <v>Аров Мурат Шахамбиевич</v>
      </c>
      <c r="J7" s="487" t="str">
        <f>VLOOKUP(H7,'пр.взв.'!B9:E62,3,FALSE)</f>
        <v>09.06.1993 кмс</v>
      </c>
      <c r="K7" s="487" t="str">
        <f>VLOOKUP(H7,'пр.взв.'!B9:E62,4,FALSE)</f>
        <v>СКФО</v>
      </c>
      <c r="L7" s="43"/>
      <c r="M7" s="45"/>
    </row>
    <row r="8" spans="1:13" ht="16.5" thickBot="1">
      <c r="A8" s="489"/>
      <c r="B8" s="486"/>
      <c r="C8" s="486"/>
      <c r="D8" s="486"/>
      <c r="E8" s="5"/>
      <c r="F8" s="9"/>
      <c r="G8" s="2"/>
      <c r="H8" s="479"/>
      <c r="I8" s="488"/>
      <c r="J8" s="488"/>
      <c r="K8" s="488"/>
      <c r="L8" s="44"/>
      <c r="M8" s="45"/>
    </row>
    <row r="9" spans="1:13" ht="15">
      <c r="A9" s="483">
        <v>9</v>
      </c>
      <c r="B9" s="485" t="str">
        <f>VLOOKUP(A9,'пр.взв.'!B9:C62,2,FALSE)</f>
        <v>Петров Дмитрий Витальевич</v>
      </c>
      <c r="C9" s="485" t="str">
        <f>VLOOKUP(A9,'пр.взв.'!B5:G60,3,FALSE)</f>
        <v>29.09.1997 кмс</v>
      </c>
      <c r="D9" s="485" t="str">
        <f>VLOOKUP(A9,'пр.взв.'!B5:G60,4,FALSE)</f>
        <v>ПФО</v>
      </c>
      <c r="E9" s="5"/>
      <c r="F9" s="6"/>
      <c r="G9" s="2"/>
      <c r="H9" s="478">
        <v>10</v>
      </c>
      <c r="I9" s="476" t="str">
        <f>VLOOKUP(H9,'пр.взв.'!B11:C64,2,FALSE)</f>
        <v>Кыржу Дмитрий Викторович</v>
      </c>
      <c r="J9" s="476" t="str">
        <f>VLOOKUP(H9,'пр.взв.'!B11:E64,3,FALSE)</f>
        <v>17.03.1996 кмс</v>
      </c>
      <c r="K9" s="476" t="str">
        <f>VLOOKUP(H9,'пр.взв.'!B11:E64,4,FALSE)</f>
        <v>ЮФО</v>
      </c>
      <c r="L9" s="44"/>
      <c r="M9" s="46"/>
    </row>
    <row r="10" spans="1:13" ht="15.75">
      <c r="A10" s="484"/>
      <c r="B10" s="486"/>
      <c r="C10" s="486"/>
      <c r="D10" s="486"/>
      <c r="E10" s="10"/>
      <c r="F10" s="7"/>
      <c r="G10" s="2"/>
      <c r="H10" s="479"/>
      <c r="I10" s="477"/>
      <c r="J10" s="477"/>
      <c r="K10" s="477"/>
      <c r="L10" s="42"/>
      <c r="M10" s="47"/>
    </row>
    <row r="11" spans="1:13" ht="15">
      <c r="A11" s="484">
        <v>25</v>
      </c>
      <c r="B11" s="477" t="str">
        <f>VLOOKUP(A11,'пр.взв.'!B11:C64,2,FALSE)</f>
        <v>Водовсков Михаил Юрьевич</v>
      </c>
      <c r="C11" s="477" t="str">
        <f>VLOOKUP(A11,'пр.взв.'!B5:G60,3,FALSE)</f>
        <v>17.03.1995 мс</v>
      </c>
      <c r="D11" s="477" t="str">
        <f>VLOOKUP(A11,'пр.взв.'!B5:G60,4,FALSE)</f>
        <v>ЦФО</v>
      </c>
      <c r="E11" s="3"/>
      <c r="F11" s="7"/>
      <c r="G11" s="2"/>
      <c r="H11" s="490">
        <v>26</v>
      </c>
      <c r="I11" s="487" t="str">
        <f>VLOOKUP(H11,'пр.взв.'!B13:C66,2,FALSE)</f>
        <v>Абдулкагиров Магомед Камингаджиевич</v>
      </c>
      <c r="J11" s="487" t="str">
        <f>VLOOKUP(H11,'пр.взв.'!B13:E66,3,FALSE)</f>
        <v>19.11.1992 мс</v>
      </c>
      <c r="K11" s="487" t="str">
        <f>VLOOKUP(H11,'пр.взв.'!B13:E66,4,FALSE)</f>
        <v>СКФО</v>
      </c>
      <c r="M11" s="48"/>
    </row>
    <row r="12" spans="1:13" ht="16.5" thickBot="1">
      <c r="A12" s="489"/>
      <c r="B12" s="486"/>
      <c r="C12" s="486"/>
      <c r="D12" s="486"/>
      <c r="E12" s="2"/>
      <c r="F12" s="7"/>
      <c r="G12" s="9"/>
      <c r="H12" s="479"/>
      <c r="I12" s="488"/>
      <c r="J12" s="488"/>
      <c r="K12" s="488"/>
      <c r="M12" s="48"/>
    </row>
    <row r="13" spans="1:14" ht="15">
      <c r="A13" s="483">
        <v>5</v>
      </c>
      <c r="B13" s="485" t="str">
        <f>VLOOKUP(A13,'пр.взв.'!B13:C66,2,FALSE)</f>
        <v>Перепелюк Андрей Александрович</v>
      </c>
      <c r="C13" s="485" t="str">
        <f>VLOOKUP(A13,'пр.взв.'!B5:G60,3,FALSE)</f>
        <v>06.08.1985 мсмк</v>
      </c>
      <c r="D13" s="485" t="str">
        <f>VLOOKUP(A13,'пр.взв.'!B5:G60,4,FALSE)</f>
        <v>Моск</v>
      </c>
      <c r="E13" s="2"/>
      <c r="F13" s="7"/>
      <c r="G13" s="13"/>
      <c r="H13" s="478">
        <v>6</v>
      </c>
      <c r="I13" s="476" t="str">
        <f>VLOOKUP(H13,'пр.взв.'!B15:C68,2,FALSE)</f>
        <v>Поздеев Дмитрий Андреевич</v>
      </c>
      <c r="J13" s="476" t="str">
        <f>VLOOKUP(H13,'пр.взв.'!B15:E68,3,FALSE)</f>
        <v>06.0-5.1995 мс</v>
      </c>
      <c r="K13" s="476" t="str">
        <f>VLOOKUP(H13,'пр.взв.'!B15:E68,4,FALSE)</f>
        <v>УрФО</v>
      </c>
      <c r="M13" s="48"/>
      <c r="N13" s="50"/>
    </row>
    <row r="14" spans="1:14" ht="15.75">
      <c r="A14" s="484"/>
      <c r="B14" s="486"/>
      <c r="C14" s="486"/>
      <c r="D14" s="486"/>
      <c r="E14" s="8"/>
      <c r="F14" s="7"/>
      <c r="G14" s="2"/>
      <c r="H14" s="479"/>
      <c r="I14" s="477"/>
      <c r="J14" s="477"/>
      <c r="K14" s="477"/>
      <c r="L14" s="43"/>
      <c r="M14" s="47"/>
      <c r="N14" s="48"/>
    </row>
    <row r="15" spans="1:14" ht="15">
      <c r="A15" s="484">
        <v>21</v>
      </c>
      <c r="B15" s="477" t="str">
        <f>VLOOKUP(A15,'пр.взв.'!B15:C68,2,FALSE)</f>
        <v>Никулин Иван Дмитриевич</v>
      </c>
      <c r="C15" s="477" t="str">
        <f>VLOOKUP(A15,'пр.взв.'!B5:G60,3,FALSE)</f>
        <v>20.03.1993 мсмк</v>
      </c>
      <c r="D15" s="477" t="str">
        <f>VLOOKUP(A15,'пр.взв.'!B5:G60,4,FALSE)</f>
        <v>УрФО</v>
      </c>
      <c r="E15" s="4"/>
      <c r="F15" s="7"/>
      <c r="G15" s="2"/>
      <c r="H15" s="490">
        <v>22</v>
      </c>
      <c r="I15" s="487" t="str">
        <f>VLOOKUP(H15,'пр.взв.'!B17:C70,2,FALSE)</f>
        <v>Моисеев Егор Вадимович</v>
      </c>
      <c r="J15" s="487" t="str">
        <f>VLOOKUP(H15,'пр.взв.'!B17:E70,3,FALSE)</f>
        <v>28.04.1996 мс</v>
      </c>
      <c r="K15" s="487" t="str">
        <f>VLOOKUP(H15,'пр.взв.'!B17:E70,4,FALSE)</f>
        <v>ЦФО</v>
      </c>
      <c r="L15" s="44"/>
      <c r="M15" s="47"/>
      <c r="N15" s="48"/>
    </row>
    <row r="16" spans="1:14" ht="16.5" thickBot="1">
      <c r="A16" s="489"/>
      <c r="B16" s="486"/>
      <c r="C16" s="486"/>
      <c r="D16" s="486"/>
      <c r="E16" s="5"/>
      <c r="F16" s="11"/>
      <c r="G16" s="2"/>
      <c r="H16" s="479"/>
      <c r="I16" s="488"/>
      <c r="J16" s="488"/>
      <c r="K16" s="488"/>
      <c r="L16" s="44"/>
      <c r="M16" s="49"/>
      <c r="N16" s="48"/>
    </row>
    <row r="17" spans="1:14" ht="15">
      <c r="A17" s="483">
        <v>13</v>
      </c>
      <c r="B17" s="485" t="str">
        <f>VLOOKUP(A17,'пр.взв.'!B17:C70,2,FALSE)</f>
        <v>Новиков Игорь Дмитриевич</v>
      </c>
      <c r="C17" s="485" t="str">
        <f>VLOOKUP(A17,'пр.взв.'!B5:G60,3,FALSE)</f>
        <v>27.06.1996 кмс</v>
      </c>
      <c r="D17" s="485" t="str">
        <f>VLOOKUP(A17,'пр.взв.'!B5:G60,4,FALSE)</f>
        <v>С-Пб</v>
      </c>
      <c r="E17" s="5"/>
      <c r="F17" s="2"/>
      <c r="G17" s="2"/>
      <c r="H17" s="478">
        <v>14</v>
      </c>
      <c r="I17" s="476" t="str">
        <f>VLOOKUP(H17,'пр.взв.'!B19:C72,2,FALSE)</f>
        <v>Будимиров Алексей Евгеньевич</v>
      </c>
      <c r="J17" s="476" t="str">
        <f>VLOOKUP(H17,'пр.взв.'!B19:E72,3,FALSE)</f>
        <v>06.03.1990 мс</v>
      </c>
      <c r="K17" s="476" t="str">
        <f>VLOOKUP(H17,'пр.взв.'!B19:E72,4,FALSE)</f>
        <v>ПФО</v>
      </c>
      <c r="L17" s="44"/>
      <c r="M17" s="45"/>
      <c r="N17" s="48"/>
    </row>
    <row r="18" spans="1:14" ht="15.75">
      <c r="A18" s="484"/>
      <c r="B18" s="486"/>
      <c r="C18" s="486"/>
      <c r="D18" s="486"/>
      <c r="E18" s="10"/>
      <c r="F18" s="2"/>
      <c r="G18" s="2"/>
      <c r="H18" s="479"/>
      <c r="I18" s="477"/>
      <c r="J18" s="477"/>
      <c r="K18" s="477"/>
      <c r="L18" s="42"/>
      <c r="M18" s="45"/>
      <c r="N18" s="48"/>
    </row>
    <row r="19" spans="1:14" ht="15">
      <c r="A19" s="484">
        <v>29</v>
      </c>
      <c r="B19" s="477" t="e">
        <f>VLOOKUP(A19,'пр.взв.'!B19:C72,2,FALSE)</f>
        <v>#N/A</v>
      </c>
      <c r="C19" s="477" t="e">
        <f>VLOOKUP(A19,'пр.взв.'!B5:G60,3,FALSE)</f>
        <v>#N/A</v>
      </c>
      <c r="D19" s="477" t="e">
        <f>VLOOKUP(A19,'пр.взв.'!B5:G60,4,FALSE)</f>
        <v>#N/A</v>
      </c>
      <c r="E19" s="3"/>
      <c r="F19" s="2"/>
      <c r="G19" s="2"/>
      <c r="H19" s="490">
        <v>30</v>
      </c>
      <c r="I19" s="487" t="e">
        <f>VLOOKUP(H19,'пр.взв.'!B21:C74,2,FALSE)</f>
        <v>#N/A</v>
      </c>
      <c r="J19" s="487" t="e">
        <f>VLOOKUP(H19,'пр.взв.'!B21:E74,3,FALSE)</f>
        <v>#N/A</v>
      </c>
      <c r="K19" s="487" t="e">
        <f>VLOOKUP(H19,'пр.взв.'!B21:E74,4,FALSE)</f>
        <v>#N/A</v>
      </c>
      <c r="N19" s="48"/>
    </row>
    <row r="20" spans="1:14" ht="15.75" thickBot="1">
      <c r="A20" s="489"/>
      <c r="B20" s="486"/>
      <c r="C20" s="486"/>
      <c r="D20" s="486"/>
      <c r="E20" s="2"/>
      <c r="F20" s="2"/>
      <c r="G20" s="40"/>
      <c r="H20" s="479"/>
      <c r="I20" s="488"/>
      <c r="J20" s="488"/>
      <c r="K20" s="488"/>
      <c r="N20" s="51"/>
    </row>
    <row r="21" spans="1:14" ht="15">
      <c r="A21" s="483">
        <v>3</v>
      </c>
      <c r="B21" s="485" t="str">
        <f>VLOOKUP(A21,'пр.взв.'!B5:C60,2,FALSE)</f>
        <v>Демин Антон Александрович</v>
      </c>
      <c r="C21" s="485" t="str">
        <f>VLOOKUP(A21,'пр.взв.'!B5:G60,3,FALSE)</f>
        <v>16.10.1989 мс</v>
      </c>
      <c r="D21" s="485" t="str">
        <f>VLOOKUP(A21,'пр.взв.'!B5:G60,4,FALSE)</f>
        <v>ПФО</v>
      </c>
      <c r="E21" s="2"/>
      <c r="F21" s="2"/>
      <c r="G21" s="2"/>
      <c r="H21" s="478">
        <v>4</v>
      </c>
      <c r="I21" s="476" t="str">
        <f>VLOOKUP(H21,'пр.взв.'!B7:C60,2,FALSE)</f>
        <v>Куржев Али Рамазанович</v>
      </c>
      <c r="J21" s="476" t="str">
        <f>VLOOKUP(H21,'пр.взв.'!B7:E60,3,FALSE)</f>
        <v>28.04.1989 мсмк</v>
      </c>
      <c r="K21" s="476" t="str">
        <f>VLOOKUP(H21,'пр.взв.'!B7:E60,4,FALSE)</f>
        <v>ЦФО</v>
      </c>
      <c r="N21" s="48"/>
    </row>
    <row r="22" spans="1:14" ht="15.75">
      <c r="A22" s="484"/>
      <c r="B22" s="486"/>
      <c r="C22" s="486"/>
      <c r="D22" s="486"/>
      <c r="E22" s="8"/>
      <c r="F22" s="2"/>
      <c r="G22" s="2"/>
      <c r="H22" s="479"/>
      <c r="I22" s="477"/>
      <c r="J22" s="477"/>
      <c r="K22" s="477"/>
      <c r="N22" s="48"/>
    </row>
    <row r="23" spans="1:14" ht="15">
      <c r="A23" s="484">
        <v>19</v>
      </c>
      <c r="B23" s="477" t="str">
        <f>VLOOKUP(A23,'пр.взв.'!B23:C76,2,FALSE)</f>
        <v>Гереков Рустам Магомедрасулович</v>
      </c>
      <c r="C23" s="477" t="str">
        <f>VLOOKUP(A23,'пр.взв.'!B5:G60,3,FALSE)</f>
        <v>25.07.1995 мс</v>
      </c>
      <c r="D23" s="477" t="str">
        <f>VLOOKUP(A23,'пр.взв.'!B5:G60,4,FALSE)</f>
        <v>С-Пб</v>
      </c>
      <c r="E23" s="4"/>
      <c r="F23" s="2"/>
      <c r="G23" s="2"/>
      <c r="H23" s="490">
        <v>20</v>
      </c>
      <c r="I23" s="487" t="str">
        <f>VLOOKUP(H23,'пр.взв.'!B25:C78,2,FALSE)</f>
        <v>Демьяненко Сергей Александрович</v>
      </c>
      <c r="J23" s="487" t="str">
        <f>VLOOKUP(H23,'пр.взв.'!B25:E78,3,FALSE)</f>
        <v>13.02.1992 мс</v>
      </c>
      <c r="K23" s="487" t="str">
        <f>VLOOKUP(H23,'пр.взв.'!B25:E78,4,FALSE)</f>
        <v>СФО</v>
      </c>
      <c r="L23" s="43"/>
      <c r="M23" s="45"/>
      <c r="N23" s="48"/>
    </row>
    <row r="24" spans="1:14" ht="16.5" thickBot="1">
      <c r="A24" s="489"/>
      <c r="B24" s="486"/>
      <c r="C24" s="486"/>
      <c r="D24" s="486"/>
      <c r="E24" s="5"/>
      <c r="F24" s="9"/>
      <c r="G24" s="2"/>
      <c r="H24" s="479"/>
      <c r="I24" s="488"/>
      <c r="J24" s="488"/>
      <c r="K24" s="488"/>
      <c r="L24" s="44"/>
      <c r="M24" s="45"/>
      <c r="N24" s="48"/>
    </row>
    <row r="25" spans="1:14" ht="15">
      <c r="A25" s="483">
        <v>11</v>
      </c>
      <c r="B25" s="485" t="str">
        <f>VLOOKUP(A25,'пр.взв.'!B25:C78,2,FALSE)</f>
        <v>Сухогузов Иван Сергеевич</v>
      </c>
      <c r="C25" s="485" t="str">
        <f>VLOOKUP(A25,'пр.взв.'!B5:G60,3,FALSE)</f>
        <v>19.02.1992 мс</v>
      </c>
      <c r="D25" s="485" t="str">
        <f>VLOOKUP(A25,'пр.взв.'!B5:G60,4,FALSE)</f>
        <v>УрФО</v>
      </c>
      <c r="E25" s="5"/>
      <c r="F25" s="6"/>
      <c r="G25" s="2"/>
      <c r="H25" s="478">
        <v>12</v>
      </c>
      <c r="I25" s="476" t="str">
        <f>VLOOKUP(H25,'пр.взв.'!B27:C80,2,FALSE)</f>
        <v>Кожевников Семен Николаевич</v>
      </c>
      <c r="J25" s="476" t="str">
        <f>VLOOKUP(H25,'пр.взв.'!B27:E80,3,FALSE)</f>
        <v>21.11.1988 мс</v>
      </c>
      <c r="K25" s="476" t="str">
        <f>VLOOKUP(H25,'пр.взв.'!B27:E80,4,FALSE)</f>
        <v>СФО</v>
      </c>
      <c r="L25" s="44"/>
      <c r="M25" s="46"/>
      <c r="N25" s="48"/>
    </row>
    <row r="26" spans="1:14" ht="15.75">
      <c r="A26" s="484"/>
      <c r="B26" s="486"/>
      <c r="C26" s="486"/>
      <c r="D26" s="486"/>
      <c r="E26" s="10"/>
      <c r="F26" s="7"/>
      <c r="G26" s="2"/>
      <c r="H26" s="479"/>
      <c r="I26" s="477"/>
      <c r="J26" s="477"/>
      <c r="K26" s="477"/>
      <c r="L26" s="42"/>
      <c r="M26" s="47"/>
      <c r="N26" s="48"/>
    </row>
    <row r="27" spans="1:14" ht="15">
      <c r="A27" s="484">
        <v>27</v>
      </c>
      <c r="B27" s="477" t="str">
        <f>VLOOKUP(A27,'пр.взв.'!B27:C80,2,FALSE)</f>
        <v>Котов Максим Сергеевич</v>
      </c>
      <c r="C27" s="477" t="str">
        <f>VLOOKUP(A27,'пр.взв.'!B5:G60,3,FALSE)</f>
        <v>16.08.1995 мс</v>
      </c>
      <c r="D27" s="477" t="str">
        <f>VLOOKUP(A27,'пр.взв.'!B5:G60,4,FALSE)</f>
        <v>ПФО</v>
      </c>
      <c r="E27" s="3"/>
      <c r="F27" s="7"/>
      <c r="G27" s="2"/>
      <c r="H27" s="490">
        <v>28</v>
      </c>
      <c r="I27" s="487" t="e">
        <f>VLOOKUP(H27,'пр.взв.'!B29:C82,2,FALSE)</f>
        <v>#N/A</v>
      </c>
      <c r="J27" s="487" t="e">
        <f>VLOOKUP(H27,'пр.взв.'!B29:E82,3,FALSE)</f>
        <v>#N/A</v>
      </c>
      <c r="K27" s="487" t="e">
        <f>VLOOKUP(H27,'пр.взв.'!B29:E82,4,FALSE)</f>
        <v>#N/A</v>
      </c>
      <c r="M27" s="48"/>
      <c r="N27" s="48"/>
    </row>
    <row r="28" spans="1:14" ht="15.75" thickBot="1">
      <c r="A28" s="489"/>
      <c r="B28" s="486"/>
      <c r="C28" s="486"/>
      <c r="D28" s="486"/>
      <c r="E28" s="2"/>
      <c r="F28" s="7"/>
      <c r="G28" s="2"/>
      <c r="H28" s="479"/>
      <c r="I28" s="488"/>
      <c r="J28" s="488"/>
      <c r="K28" s="488"/>
      <c r="M28" s="48"/>
      <c r="N28" s="48"/>
    </row>
    <row r="29" spans="1:14" ht="15.75">
      <c r="A29" s="483">
        <v>7</v>
      </c>
      <c r="B29" s="485" t="str">
        <f>VLOOKUP(A29,'пр.взв.'!B5:C60,2,FALSE)</f>
        <v>Бабгоев Олег Гамельевич</v>
      </c>
      <c r="C29" s="485" t="str">
        <f>VLOOKUP(A29,'пр.взв.'!B5:G60,3,FALSE)</f>
        <v>29.07.1990 мс</v>
      </c>
      <c r="D29" s="485" t="str">
        <f>VLOOKUP(A29,'пр.взв.'!B5:G60,4,FALSE)</f>
        <v>СКФО</v>
      </c>
      <c r="E29" s="2"/>
      <c r="F29" s="7"/>
      <c r="G29" s="52"/>
      <c r="H29" s="478">
        <v>8</v>
      </c>
      <c r="I29" s="476" t="str">
        <f>VLOOKUP(H29,'пр.взв.'!B7:C60,2,FALSE)</f>
        <v>Буров Андрей Вячеславович</v>
      </c>
      <c r="J29" s="476" t="str">
        <f>VLOOKUP(H29,'пр.взв.'!B7:E60,3,FALSE)</f>
        <v>02.10.1988 мс</v>
      </c>
      <c r="K29" s="476" t="str">
        <f>VLOOKUP(H29,'пр.взв.'!B7:E60,4,FALSE)</f>
        <v>ЦФО</v>
      </c>
      <c r="M29" s="48"/>
      <c r="N29" s="51"/>
    </row>
    <row r="30" spans="1:13" ht="15.75">
      <c r="A30" s="484"/>
      <c r="B30" s="486"/>
      <c r="C30" s="486"/>
      <c r="D30" s="486"/>
      <c r="E30" s="8"/>
      <c r="F30" s="7"/>
      <c r="G30" s="2"/>
      <c r="H30" s="479"/>
      <c r="I30" s="477"/>
      <c r="J30" s="477"/>
      <c r="K30" s="477"/>
      <c r="M30" s="48"/>
    </row>
    <row r="31" spans="1:13" ht="15">
      <c r="A31" s="484">
        <v>23</v>
      </c>
      <c r="B31" s="477" t="str">
        <f>VLOOKUP(A31,'пр.взв.'!B31:C84,2,FALSE)</f>
        <v>Кавин Сергей Владимирович</v>
      </c>
      <c r="C31" s="477" t="str">
        <f>VLOOKUP(A31,'пр.взв.'!B5:G60,3,FALSE)</f>
        <v>19.09.1980 мс</v>
      </c>
      <c r="D31" s="477" t="str">
        <f>VLOOKUP(A31,'пр.взв.'!B5:G60,4,FALSE)</f>
        <v>ЦФО</v>
      </c>
      <c r="E31" s="4"/>
      <c r="F31" s="7"/>
      <c r="G31" s="2"/>
      <c r="H31" s="490">
        <v>24</v>
      </c>
      <c r="I31" s="487" t="str">
        <f>VLOOKUP(H31,'пр.взв.'!B33:C86,2,FALSE)</f>
        <v>Айнуллин Равиль Жафярович</v>
      </c>
      <c r="J31" s="487" t="str">
        <f>VLOOKUP(H31,'пр.взв.'!B33:E86,3,FALSE)</f>
        <v>17.06.1989 мс</v>
      </c>
      <c r="K31" s="487" t="str">
        <f>VLOOKUP(H31,'пр.взв.'!B33:E86,4,FALSE)</f>
        <v>Моск</v>
      </c>
      <c r="L31" s="43"/>
      <c r="M31" s="47"/>
    </row>
    <row r="32" spans="1:13" ht="16.5" thickBot="1">
      <c r="A32" s="489"/>
      <c r="B32" s="486"/>
      <c r="C32" s="486"/>
      <c r="D32" s="486"/>
      <c r="E32" s="5"/>
      <c r="F32" s="11"/>
      <c r="G32" s="2"/>
      <c r="H32" s="479"/>
      <c r="I32" s="488"/>
      <c r="J32" s="488"/>
      <c r="K32" s="488"/>
      <c r="L32" s="44"/>
      <c r="M32" s="49"/>
    </row>
    <row r="33" spans="1:13" ht="15">
      <c r="A33" s="483">
        <v>15</v>
      </c>
      <c r="B33" s="485" t="str">
        <f>VLOOKUP(A33,'пр.взв.'!B33:C86,2,FALSE)</f>
        <v>Манукян Арутюн Самвелович</v>
      </c>
      <c r="C33" s="485" t="str">
        <f>VLOOKUP(A33,'пр.взв.'!B5:G60,3,FALSE)</f>
        <v>29.03.1993 мс</v>
      </c>
      <c r="D33" s="485" t="str">
        <f>VLOOKUP(A33,'пр.взв.'!B5:G60,4,FALSE)</f>
        <v>ЦФО</v>
      </c>
      <c r="E33" s="5"/>
      <c r="F33" s="2"/>
      <c r="G33" s="2"/>
      <c r="H33" s="478">
        <v>16</v>
      </c>
      <c r="I33" s="476" t="str">
        <f>VLOOKUP(H33,'пр.взв.'!B35:C88,2,FALSE)</f>
        <v>Суханов Денис Николаевич</v>
      </c>
      <c r="J33" s="476" t="str">
        <f>VLOOKUP(H33,'пр.взв.'!B35:E88,3,FALSE)</f>
        <v>22.03.1991 мсмк</v>
      </c>
      <c r="K33" s="476" t="str">
        <f>VLOOKUP(H33,'пр.взв.'!B35:E88,4,FALSE)</f>
        <v>УрФО</v>
      </c>
      <c r="L33" s="44"/>
      <c r="M33" s="45"/>
    </row>
    <row r="34" spans="1:13" ht="15.75">
      <c r="A34" s="484"/>
      <c r="B34" s="486"/>
      <c r="C34" s="486"/>
      <c r="D34" s="486"/>
      <c r="E34" s="10"/>
      <c r="F34" s="2"/>
      <c r="G34" s="2"/>
      <c r="H34" s="479"/>
      <c r="I34" s="477"/>
      <c r="J34" s="477"/>
      <c r="K34" s="477"/>
      <c r="L34" s="42"/>
      <c r="M34" s="45"/>
    </row>
    <row r="35" spans="1:11" ht="15">
      <c r="A35" s="484">
        <v>31</v>
      </c>
      <c r="B35" s="477" t="e">
        <f>VLOOKUP(A35,'пр.взв.'!B35:C88,2,FALSE)</f>
        <v>#N/A</v>
      </c>
      <c r="C35" s="477" t="e">
        <f>VLOOKUP(A35,'пр.взв.'!B5:G60,3,FALSE)</f>
        <v>#N/A</v>
      </c>
      <c r="D35" s="477" t="e">
        <f>VLOOKUP(A35,'пр.взв.'!B5:G60,4,FALSE)</f>
        <v>#N/A</v>
      </c>
      <c r="E35" s="3"/>
      <c r="F35" s="2"/>
      <c r="G35" s="2"/>
      <c r="H35" s="490">
        <v>32</v>
      </c>
      <c r="I35" s="487" t="e">
        <f>VLOOKUP(H35,'пр.взв.'!B37:C90,2,FALSE)</f>
        <v>#N/A</v>
      </c>
      <c r="J35" s="487" t="e">
        <f>VLOOKUP(H35,'пр.взв.'!B37:E90,3,FALSE)</f>
        <v>#N/A</v>
      </c>
      <c r="K35" s="487" t="e">
        <f>VLOOKUP(H35,'пр.взв.'!B37:E90,4,FALSE)</f>
        <v>#N/A</v>
      </c>
    </row>
    <row r="36" spans="1:11" ht="13.5" customHeight="1" thickBot="1">
      <c r="A36" s="489"/>
      <c r="B36" s="491"/>
      <c r="C36" s="491"/>
      <c r="D36" s="491"/>
      <c r="H36" s="492"/>
      <c r="I36" s="488"/>
      <c r="J36" s="488"/>
      <c r="K36" s="488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2016-10-03T14:06:35Z</cp:lastPrinted>
  <dcterms:created xsi:type="dcterms:W3CDTF">1996-10-08T23:32:33Z</dcterms:created>
  <dcterms:modified xsi:type="dcterms:W3CDTF">2016-10-03T14:39:40Z</dcterms:modified>
  <cp:category/>
  <cp:version/>
  <cp:contentType/>
  <cp:contentStatus/>
</cp:coreProperties>
</file>