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1"/>
  </bookViews>
  <sheets>
    <sheet name="пр.взв." sheetId="2" r:id="rId1"/>
    <sheet name="пр.хода" sheetId="3" r:id="rId2"/>
    <sheet name="круги" sheetId="7" r:id="rId3"/>
    <sheet name="медали" sheetId="5" r:id="rId4"/>
    <sheet name="Итоговый" sheetId="1" r:id="rId5"/>
    <sheet name="наградной лист" sheetId="6" r:id="rId6"/>
    <sheet name="Стартовый" sheetId="4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H71" i="1"/>
  <c r="H70"/>
  <c r="E71"/>
  <c r="E70"/>
  <c r="F43" i="3" l="1"/>
  <c r="F42"/>
  <c r="F41"/>
  <c r="F40"/>
  <c r="AE26"/>
  <c r="N41" s="1"/>
  <c r="AE25"/>
  <c r="L40"/>
  <c r="AD15" s="1"/>
  <c r="B28" i="1" s="1"/>
  <c r="AE24" i="3"/>
  <c r="L36" s="1"/>
  <c r="AE23"/>
  <c r="K39" s="1"/>
  <c r="L89" i="7" s="1"/>
  <c r="AE22" i="3"/>
  <c r="K37"/>
  <c r="AD10" s="1"/>
  <c r="B36" i="1" s="1"/>
  <c r="AE21" i="3"/>
  <c r="K35" s="1"/>
  <c r="L85" i="7" s="1"/>
  <c r="AE20" i="3"/>
  <c r="K33" s="1"/>
  <c r="AE14"/>
  <c r="AE13"/>
  <c r="AE12"/>
  <c r="L12"/>
  <c r="AD13" s="1"/>
  <c r="B24" i="1" s="1"/>
  <c r="AE11" i="3"/>
  <c r="L8" s="1"/>
  <c r="AE10"/>
  <c r="K11" s="1"/>
  <c r="B89" i="7" s="1"/>
  <c r="AE9" i="3"/>
  <c r="K9" s="1"/>
  <c r="AE8"/>
  <c r="K7" s="1"/>
  <c r="B85" i="7" s="1"/>
  <c r="AE7" i="3"/>
  <c r="K5" s="1"/>
  <c r="AC12"/>
  <c r="B38" i="1" s="1"/>
  <c r="W9" i="3"/>
  <c r="W11"/>
  <c r="W13"/>
  <c r="W15"/>
  <c r="W17"/>
  <c r="W19"/>
  <c r="W21"/>
  <c r="W23"/>
  <c r="W25"/>
  <c r="W27"/>
  <c r="W29"/>
  <c r="W31"/>
  <c r="W33"/>
  <c r="W35"/>
  <c r="W37"/>
  <c r="W7"/>
  <c r="D9"/>
  <c r="D11"/>
  <c r="D13"/>
  <c r="D15"/>
  <c r="D17"/>
  <c r="D19"/>
  <c r="D21"/>
  <c r="D23"/>
  <c r="D25"/>
  <c r="D27"/>
  <c r="D29"/>
  <c r="D31"/>
  <c r="D33"/>
  <c r="D35"/>
  <c r="D37"/>
  <c r="D7"/>
  <c r="AD18"/>
  <c r="B20" i="1" s="1"/>
  <c r="AD17" i="3"/>
  <c r="B18" i="1" s="1"/>
  <c r="AC27" i="3"/>
  <c r="B44" i="1" s="1"/>
  <c r="AC17" i="3"/>
  <c r="B42" i="1" s="1"/>
  <c r="AC22" i="3"/>
  <c r="B40" i="1" s="1"/>
  <c r="AA29" i="3"/>
  <c r="AA28"/>
  <c r="AA27"/>
  <c r="AA26"/>
  <c r="AB26" s="1"/>
  <c r="B60" i="1" s="1"/>
  <c r="AA24" i="3"/>
  <c r="AA14"/>
  <c r="AA23"/>
  <c r="AA22"/>
  <c r="AB23" s="1"/>
  <c r="B64" i="1" s="1"/>
  <c r="AA21" i="3"/>
  <c r="AA19"/>
  <c r="AA18"/>
  <c r="AA17"/>
  <c r="AA16"/>
  <c r="AB16" s="1"/>
  <c r="B58" i="1" s="1"/>
  <c r="AA11" i="3"/>
  <c r="AA12"/>
  <c r="AA13"/>
  <c r="O6"/>
  <c r="P5" s="1"/>
  <c r="L96" i="7"/>
  <c r="M96" s="1"/>
  <c r="O96" s="1"/>
  <c r="L92"/>
  <c r="P92" s="1"/>
  <c r="H3" i="1"/>
  <c r="E2" i="5"/>
  <c r="E16" s="1"/>
  <c r="B7"/>
  <c r="D7" s="1"/>
  <c r="C15"/>
  <c r="B19"/>
  <c r="E19" s="1"/>
  <c r="E29"/>
  <c r="B32"/>
  <c r="D32" s="1"/>
  <c r="B34"/>
  <c r="C34" s="1"/>
  <c r="F42"/>
  <c r="G42"/>
  <c r="F44"/>
  <c r="G44"/>
  <c r="C36" i="7"/>
  <c r="D36" s="1"/>
  <c r="E36" s="1"/>
  <c r="C32"/>
  <c r="D32" s="1"/>
  <c r="E32" s="1"/>
  <c r="C30"/>
  <c r="D30" s="1"/>
  <c r="E30" s="1"/>
  <c r="C22"/>
  <c r="D22" s="1"/>
  <c r="E22" s="1"/>
  <c r="C16"/>
  <c r="D16" s="1"/>
  <c r="E16" s="1"/>
  <c r="F8"/>
  <c r="C6"/>
  <c r="F6"/>
  <c r="F10"/>
  <c r="F12"/>
  <c r="F14"/>
  <c r="F16"/>
  <c r="F18"/>
  <c r="F20"/>
  <c r="F22"/>
  <c r="F24"/>
  <c r="F26"/>
  <c r="F28"/>
  <c r="F30"/>
  <c r="F32"/>
  <c r="F34"/>
  <c r="F36"/>
  <c r="B56"/>
  <c r="C56" s="1"/>
  <c r="D56" s="1"/>
  <c r="E56" s="1"/>
  <c r="K18" i="3"/>
  <c r="P39"/>
  <c r="Q40"/>
  <c r="B12" i="1"/>
  <c r="G12" s="1"/>
  <c r="B76" i="7"/>
  <c r="D76" s="1"/>
  <c r="F76"/>
  <c r="P30"/>
  <c r="P22"/>
  <c r="P8"/>
  <c r="P10"/>
  <c r="P12"/>
  <c r="P14"/>
  <c r="P16"/>
  <c r="P18"/>
  <c r="P20"/>
  <c r="P24"/>
  <c r="P26"/>
  <c r="P28"/>
  <c r="P32"/>
  <c r="P34"/>
  <c r="P36"/>
  <c r="P6"/>
  <c r="J28" i="6"/>
  <c r="A28" s="1"/>
  <c r="B6" i="1"/>
  <c r="D6" s="1"/>
  <c r="L2" i="7"/>
  <c r="B2"/>
  <c r="G44" i="3"/>
  <c r="D4" i="6"/>
  <c r="L103" i="7"/>
  <c r="P103" s="1"/>
  <c r="L101"/>
  <c r="M101" s="1"/>
  <c r="O101" s="1"/>
  <c r="B103"/>
  <c r="F103" s="1"/>
  <c r="B101"/>
  <c r="F101" s="1"/>
  <c r="B96"/>
  <c r="C96" s="1"/>
  <c r="E96" s="1"/>
  <c r="B92"/>
  <c r="D92" s="1"/>
  <c r="L76"/>
  <c r="L74"/>
  <c r="M74" s="1"/>
  <c r="O74" s="1"/>
  <c r="B74"/>
  <c r="F74" s="1"/>
  <c r="L68"/>
  <c r="L66"/>
  <c r="P66" s="1"/>
  <c r="L64"/>
  <c r="M64" s="1"/>
  <c r="O64" s="1"/>
  <c r="L62"/>
  <c r="M62" s="1"/>
  <c r="O62" s="1"/>
  <c r="B68"/>
  <c r="F68" s="1"/>
  <c r="B66"/>
  <c r="D66" s="1"/>
  <c r="B64"/>
  <c r="F64" s="1"/>
  <c r="B62"/>
  <c r="D62" s="1"/>
  <c r="L56"/>
  <c r="P56" s="1"/>
  <c r="L54"/>
  <c r="L52"/>
  <c r="P52" s="1"/>
  <c r="L50"/>
  <c r="P50" s="1"/>
  <c r="L48"/>
  <c r="N48" s="1"/>
  <c r="L46"/>
  <c r="N46" s="1"/>
  <c r="L44"/>
  <c r="P44" s="1"/>
  <c r="L42"/>
  <c r="N42" s="1"/>
  <c r="B54"/>
  <c r="F54" s="1"/>
  <c r="B52"/>
  <c r="C52" s="1"/>
  <c r="D52" s="1"/>
  <c r="E52" s="1"/>
  <c r="B50"/>
  <c r="C50" s="1"/>
  <c r="D50" s="1"/>
  <c r="E50" s="1"/>
  <c r="B48"/>
  <c r="C48" s="1"/>
  <c r="D48" s="1"/>
  <c r="E48" s="1"/>
  <c r="B46"/>
  <c r="C46" s="1"/>
  <c r="D46" s="1"/>
  <c r="E46" s="1"/>
  <c r="B44"/>
  <c r="C44" s="1"/>
  <c r="D44" s="1"/>
  <c r="E44" s="1"/>
  <c r="F44"/>
  <c r="B42"/>
  <c r="C42" s="1"/>
  <c r="D42" s="1"/>
  <c r="E42" s="1"/>
  <c r="N36"/>
  <c r="N34"/>
  <c r="N32"/>
  <c r="N30"/>
  <c r="N28"/>
  <c r="N26"/>
  <c r="N24"/>
  <c r="N22"/>
  <c r="N20"/>
  <c r="N18"/>
  <c r="N16"/>
  <c r="N14"/>
  <c r="N12"/>
  <c r="N10"/>
  <c r="M36"/>
  <c r="O36" s="1"/>
  <c r="M34"/>
  <c r="O34" s="1"/>
  <c r="M32"/>
  <c r="O32" s="1"/>
  <c r="M30"/>
  <c r="O30" s="1"/>
  <c r="M28"/>
  <c r="O28" s="1"/>
  <c r="M26"/>
  <c r="M24"/>
  <c r="M22"/>
  <c r="M20"/>
  <c r="O20" s="1"/>
  <c r="M18"/>
  <c r="M16"/>
  <c r="M14"/>
  <c r="M12"/>
  <c r="O12" s="1"/>
  <c r="M10"/>
  <c r="N8"/>
  <c r="M8"/>
  <c r="N6"/>
  <c r="M6"/>
  <c r="O6" s="1"/>
  <c r="D20"/>
  <c r="D18"/>
  <c r="D28"/>
  <c r="D26"/>
  <c r="C34"/>
  <c r="D34" s="1"/>
  <c r="E34" s="1"/>
  <c r="C28"/>
  <c r="E28" s="1"/>
  <c r="C26"/>
  <c r="E26" s="1"/>
  <c r="C24"/>
  <c r="C20"/>
  <c r="E20" s="1"/>
  <c r="C18"/>
  <c r="C14"/>
  <c r="C12"/>
  <c r="D12" s="1"/>
  <c r="E12" s="1"/>
  <c r="C10"/>
  <c r="D6"/>
  <c r="E6" s="1"/>
  <c r="C8"/>
  <c r="D8" s="1"/>
  <c r="E8" s="1"/>
  <c r="G80"/>
  <c r="Q80" s="1"/>
  <c r="G71"/>
  <c r="G59" s="1"/>
  <c r="G39"/>
  <c r="Q39" s="1"/>
  <c r="J21" i="6"/>
  <c r="D23" s="1"/>
  <c r="J16"/>
  <c r="B18" s="1"/>
  <c r="J6"/>
  <c r="B8" s="1"/>
  <c r="D8"/>
  <c r="A1"/>
  <c r="A2"/>
  <c r="C2" i="2"/>
  <c r="A3"/>
  <c r="C31" i="3"/>
  <c r="C29" i="4"/>
  <c r="A1"/>
  <c r="I5"/>
  <c r="J5"/>
  <c r="K5"/>
  <c r="I7"/>
  <c r="J7"/>
  <c r="K7"/>
  <c r="I9"/>
  <c r="J9"/>
  <c r="K9"/>
  <c r="I11"/>
  <c r="J11"/>
  <c r="K11"/>
  <c r="I13"/>
  <c r="J13"/>
  <c r="K13"/>
  <c r="I15"/>
  <c r="J15"/>
  <c r="K15"/>
  <c r="I17"/>
  <c r="J17"/>
  <c r="K17"/>
  <c r="I19"/>
  <c r="J19"/>
  <c r="K19"/>
  <c r="I21"/>
  <c r="J21"/>
  <c r="K21"/>
  <c r="I23"/>
  <c r="J23"/>
  <c r="K23"/>
  <c r="I25"/>
  <c r="J25"/>
  <c r="K25"/>
  <c r="I27"/>
  <c r="J27"/>
  <c r="K27"/>
  <c r="I29"/>
  <c r="J29"/>
  <c r="K29"/>
  <c r="I31"/>
  <c r="J31"/>
  <c r="K31"/>
  <c r="I33"/>
  <c r="J33"/>
  <c r="K33"/>
  <c r="I35"/>
  <c r="J35"/>
  <c r="K35"/>
  <c r="D35"/>
  <c r="C35"/>
  <c r="B35"/>
  <c r="D33"/>
  <c r="C33"/>
  <c r="B33"/>
  <c r="D31"/>
  <c r="C31"/>
  <c r="B31"/>
  <c r="D29"/>
  <c r="B29"/>
  <c r="D27"/>
  <c r="C27"/>
  <c r="B27"/>
  <c r="D25"/>
  <c r="C25"/>
  <c r="B25"/>
  <c r="D23"/>
  <c r="C23"/>
  <c r="B23"/>
  <c r="D21"/>
  <c r="C21"/>
  <c r="B21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V7" i="3"/>
  <c r="V9"/>
  <c r="V11"/>
  <c r="V13"/>
  <c r="V15"/>
  <c r="V17"/>
  <c r="V19"/>
  <c r="V21"/>
  <c r="V23"/>
  <c r="V25"/>
  <c r="V27"/>
  <c r="V29"/>
  <c r="V31"/>
  <c r="V33"/>
  <c r="V35"/>
  <c r="V37"/>
  <c r="U37"/>
  <c r="U35"/>
  <c r="U33"/>
  <c r="U31"/>
  <c r="U29"/>
  <c r="U27"/>
  <c r="U25"/>
  <c r="U23"/>
  <c r="U21"/>
  <c r="U19"/>
  <c r="U17"/>
  <c r="U15"/>
  <c r="U13"/>
  <c r="U11"/>
  <c r="U9"/>
  <c r="U7"/>
  <c r="C7"/>
  <c r="C9"/>
  <c r="C11"/>
  <c r="C13"/>
  <c r="C15"/>
  <c r="C17"/>
  <c r="C19"/>
  <c r="C21"/>
  <c r="C23"/>
  <c r="C25"/>
  <c r="C27"/>
  <c r="C29"/>
  <c r="C33"/>
  <c r="C35"/>
  <c r="C37"/>
  <c r="C3" i="4"/>
  <c r="J3"/>
  <c r="V4" i="3"/>
  <c r="H1" i="4"/>
  <c r="A71" i="1"/>
  <c r="A70"/>
  <c r="D2"/>
  <c r="A1" i="5"/>
  <c r="A42" i="3"/>
  <c r="A40"/>
  <c r="F4"/>
  <c r="F3"/>
  <c r="A44" i="5"/>
  <c r="A42"/>
  <c r="H2" i="4"/>
  <c r="A2"/>
  <c r="B3" i="1"/>
  <c r="V45" i="3"/>
  <c r="V44"/>
  <c r="P44"/>
  <c r="A44"/>
  <c r="B31"/>
  <c r="B23"/>
  <c r="B9"/>
  <c r="B11"/>
  <c r="B13"/>
  <c r="B15"/>
  <c r="B17"/>
  <c r="B19"/>
  <c r="B25"/>
  <c r="B27"/>
  <c r="B29"/>
  <c r="B33"/>
  <c r="B35"/>
  <c r="B37"/>
  <c r="B7"/>
  <c r="P48" i="7"/>
  <c r="M92"/>
  <c r="O92" s="1"/>
  <c r="E6" i="1"/>
  <c r="B21" i="3"/>
  <c r="E32" i="5"/>
  <c r="E34"/>
  <c r="C68" i="7"/>
  <c r="E68" s="1"/>
  <c r="M103"/>
  <c r="O103" s="1"/>
  <c r="D19" i="5"/>
  <c r="P64" i="7"/>
  <c r="C92"/>
  <c r="E92" s="1"/>
  <c r="B16" i="6"/>
  <c r="E7" i="5"/>
  <c r="D74" i="7"/>
  <c r="C74"/>
  <c r="E74" s="1"/>
  <c r="N68"/>
  <c r="C76"/>
  <c r="E76" s="1"/>
  <c r="F52"/>
  <c r="F32" i="5"/>
  <c r="D34"/>
  <c r="F42" i="7"/>
  <c r="P101"/>
  <c r="M52"/>
  <c r="O52" s="1"/>
  <c r="M46"/>
  <c r="O46" s="1"/>
  <c r="N74"/>
  <c r="P74"/>
  <c r="B6" i="6"/>
  <c r="C32" i="5"/>
  <c r="F92" i="7"/>
  <c r="F34" i="5"/>
  <c r="C64" i="7"/>
  <c r="E64" s="1"/>
  <c r="D64"/>
  <c r="AB13" i="3"/>
  <c r="B62" i="1" s="1"/>
  <c r="AB12" i="3"/>
  <c r="B46" i="1" s="1"/>
  <c r="AB11" i="3"/>
  <c r="B54" i="1" s="1"/>
  <c r="C19" i="5"/>
  <c r="N96" i="7"/>
  <c r="P96"/>
  <c r="E12" i="1"/>
  <c r="F19" i="5"/>
  <c r="N103" i="7"/>
  <c r="N92"/>
  <c r="D96"/>
  <c r="M56"/>
  <c r="O56" s="1"/>
  <c r="C66"/>
  <c r="E66" s="1"/>
  <c r="AB17" i="3"/>
  <c r="B50" i="1" s="1"/>
  <c r="N66" i="7"/>
  <c r="P46"/>
  <c r="H12" i="1"/>
  <c r="B21" i="6"/>
  <c r="C12" i="1"/>
  <c r="F12"/>
  <c r="D12"/>
  <c r="P68" i="7"/>
  <c r="M68"/>
  <c r="O68" s="1"/>
  <c r="L87"/>
  <c r="P87" s="1"/>
  <c r="M50"/>
  <c r="O50" s="1"/>
  <c r="M66"/>
  <c r="O66" s="1"/>
  <c r="M76"/>
  <c r="O76" s="1"/>
  <c r="N76"/>
  <c r="P76"/>
  <c r="F56"/>
  <c r="N54"/>
  <c r="M54"/>
  <c r="O54" s="1"/>
  <c r="P54"/>
  <c r="D68"/>
  <c r="L98"/>
  <c r="N98" s="1"/>
  <c r="B98"/>
  <c r="F98" s="1"/>
  <c r="J11" i="6"/>
  <c r="B11" s="1"/>
  <c r="B8" i="1"/>
  <c r="H8" s="1"/>
  <c r="K26" i="3"/>
  <c r="C103" i="7"/>
  <c r="E103" s="1"/>
  <c r="D103"/>
  <c r="C6" i="1"/>
  <c r="P42" i="7"/>
  <c r="M42"/>
  <c r="O42" s="1"/>
  <c r="N64"/>
  <c r="AB21" i="3"/>
  <c r="B56" i="1" s="1"/>
  <c r="N62" i="7"/>
  <c r="P62"/>
  <c r="N44"/>
  <c r="B10" i="1"/>
  <c r="E10" s="1"/>
  <c r="M87" i="7"/>
  <c r="O87" s="1"/>
  <c r="N87"/>
  <c r="P98"/>
  <c r="C8" i="1"/>
  <c r="D13" i="6"/>
  <c r="D10" i="1"/>
  <c r="H10"/>
  <c r="F10"/>
  <c r="H21" i="6" l="1"/>
  <c r="B23"/>
  <c r="G10" i="1"/>
  <c r="D18" i="6"/>
  <c r="H16"/>
  <c r="F7" i="5"/>
  <c r="C7"/>
  <c r="H11" i="6"/>
  <c r="N101" i="7"/>
  <c r="C18" i="1"/>
  <c r="F18"/>
  <c r="G18"/>
  <c r="H18"/>
  <c r="D18"/>
  <c r="E18"/>
  <c r="D101" i="7"/>
  <c r="M98"/>
  <c r="O98" s="1"/>
  <c r="F56" i="1"/>
  <c r="E56"/>
  <c r="H56"/>
  <c r="D98" i="7"/>
  <c r="L94"/>
  <c r="AD14" i="3"/>
  <c r="B26" i="1" s="1"/>
  <c r="E26" s="1"/>
  <c r="F62" i="7"/>
  <c r="G60" i="1"/>
  <c r="H60"/>
  <c r="N50" i="7"/>
  <c r="F46"/>
  <c r="B13" i="6"/>
  <c r="E8" i="1"/>
  <c r="D8"/>
  <c r="F8"/>
  <c r="G8"/>
  <c r="H6" i="6"/>
  <c r="F6" i="1"/>
  <c r="H6"/>
  <c r="D14" i="7"/>
  <c r="E14" s="1"/>
  <c r="D24"/>
  <c r="E24" s="1"/>
  <c r="O10"/>
  <c r="O18"/>
  <c r="O26"/>
  <c r="D10"/>
  <c r="E10" s="1"/>
  <c r="O16"/>
  <c r="O24"/>
  <c r="E18"/>
  <c r="O8"/>
  <c r="O14"/>
  <c r="O22"/>
  <c r="AB28" i="3"/>
  <c r="B68" i="1" s="1"/>
  <c r="G68" s="1"/>
  <c r="F60"/>
  <c r="D60"/>
  <c r="C60"/>
  <c r="E60"/>
  <c r="N52" i="7"/>
  <c r="G56" i="1"/>
  <c r="AB22" i="3"/>
  <c r="B48" i="1" s="1"/>
  <c r="D56"/>
  <c r="M44" i="7"/>
  <c r="O44" s="1"/>
  <c r="C54"/>
  <c r="D54" s="1"/>
  <c r="E54" s="1"/>
  <c r="D89"/>
  <c r="F89"/>
  <c r="C89"/>
  <c r="E89" s="1"/>
  <c r="AB18" i="3"/>
  <c r="B66" i="1" s="1"/>
  <c r="F46"/>
  <c r="D46"/>
  <c r="C46"/>
  <c r="H46"/>
  <c r="G46"/>
  <c r="E46"/>
  <c r="C10"/>
  <c r="C98" i="7"/>
  <c r="E98" s="1"/>
  <c r="F48"/>
  <c r="F50"/>
  <c r="N56"/>
  <c r="C101"/>
  <c r="E101" s="1"/>
  <c r="M48"/>
  <c r="O48" s="1"/>
  <c r="C62"/>
  <c r="E62" s="1"/>
  <c r="F96"/>
  <c r="Q71"/>
  <c r="Q59" s="1"/>
  <c r="G24" i="1"/>
  <c r="C24"/>
  <c r="E24"/>
  <c r="H24"/>
  <c r="D24"/>
  <c r="F24"/>
  <c r="F54"/>
  <c r="D54"/>
  <c r="G54"/>
  <c r="H54"/>
  <c r="E54"/>
  <c r="C54"/>
  <c r="C68"/>
  <c r="G40"/>
  <c r="C40"/>
  <c r="D40"/>
  <c r="E40"/>
  <c r="H40"/>
  <c r="F40"/>
  <c r="F85" i="7"/>
  <c r="C85"/>
  <c r="E85" s="1"/>
  <c r="D85"/>
  <c r="B9" i="5"/>
  <c r="AD20" i="3"/>
  <c r="B14" i="1" s="1"/>
  <c r="P85" i="7"/>
  <c r="M85"/>
  <c r="O85" s="1"/>
  <c r="N85"/>
  <c r="M94"/>
  <c r="O94" s="1"/>
  <c r="N94"/>
  <c r="P94"/>
  <c r="B21" i="5"/>
  <c r="AD21" i="3"/>
  <c r="B16" i="1" s="1"/>
  <c r="E58"/>
  <c r="G58"/>
  <c r="F58"/>
  <c r="D58"/>
  <c r="H58"/>
  <c r="C58"/>
  <c r="F50"/>
  <c r="C50"/>
  <c r="E50"/>
  <c r="D50"/>
  <c r="G50"/>
  <c r="H50"/>
  <c r="E62"/>
  <c r="G62"/>
  <c r="H62"/>
  <c r="D62"/>
  <c r="F62"/>
  <c r="C62"/>
  <c r="AD7" i="3"/>
  <c r="B30" i="1" s="1"/>
  <c r="B83" i="7"/>
  <c r="AD9" i="3"/>
  <c r="B34" i="1" s="1"/>
  <c r="L83" i="7"/>
  <c r="N89"/>
  <c r="P89"/>
  <c r="M89"/>
  <c r="O89" s="1"/>
  <c r="D64" i="1"/>
  <c r="F64"/>
  <c r="E64"/>
  <c r="H64"/>
  <c r="C64"/>
  <c r="G64"/>
  <c r="G66"/>
  <c r="F66"/>
  <c r="E66"/>
  <c r="D66"/>
  <c r="H66"/>
  <c r="C66"/>
  <c r="C48"/>
  <c r="G48"/>
  <c r="F48"/>
  <c r="D48"/>
  <c r="E48"/>
  <c r="H48"/>
  <c r="E44"/>
  <c r="C44"/>
  <c r="F44"/>
  <c r="H44"/>
  <c r="D44"/>
  <c r="G44"/>
  <c r="E38"/>
  <c r="G38"/>
  <c r="D38"/>
  <c r="H38"/>
  <c r="F38"/>
  <c r="C38"/>
  <c r="C28"/>
  <c r="E28"/>
  <c r="G28"/>
  <c r="D28"/>
  <c r="H28"/>
  <c r="F28"/>
  <c r="D42"/>
  <c r="E42"/>
  <c r="F42"/>
  <c r="C42"/>
  <c r="H42"/>
  <c r="G42"/>
  <c r="D20"/>
  <c r="E20"/>
  <c r="G20"/>
  <c r="C20"/>
  <c r="H20"/>
  <c r="F20"/>
  <c r="AD8" i="3"/>
  <c r="B32" i="1" s="1"/>
  <c r="B87" i="7"/>
  <c r="B94"/>
  <c r="AD12" i="3"/>
  <c r="B22" i="1" s="1"/>
  <c r="H36"/>
  <c r="F36"/>
  <c r="D36"/>
  <c r="E36"/>
  <c r="G36"/>
  <c r="C36"/>
  <c r="F66" i="7"/>
  <c r="G6" i="1"/>
  <c r="AB27" i="3"/>
  <c r="B52" i="1" s="1"/>
  <c r="C56"/>
  <c r="F68" l="1"/>
  <c r="D68"/>
  <c r="E68"/>
  <c r="H68"/>
  <c r="D26"/>
  <c r="F26"/>
  <c r="C26"/>
  <c r="H26"/>
  <c r="G26"/>
  <c r="C52"/>
  <c r="H52"/>
  <c r="F52"/>
  <c r="E52"/>
  <c r="D52"/>
  <c r="G52"/>
  <c r="E32"/>
  <c r="H32"/>
  <c r="C32"/>
  <c r="G32"/>
  <c r="F32"/>
  <c r="D32"/>
  <c r="M83" i="7"/>
  <c r="O83" s="1"/>
  <c r="N83"/>
  <c r="P83"/>
  <c r="C87"/>
  <c r="E87" s="1"/>
  <c r="F87"/>
  <c r="D87"/>
  <c r="D30" i="1"/>
  <c r="E30"/>
  <c r="H30"/>
  <c r="C30"/>
  <c r="G30"/>
  <c r="F30"/>
  <c r="E21" i="5"/>
  <c r="D21"/>
  <c r="C21"/>
  <c r="F21"/>
  <c r="F9"/>
  <c r="E9"/>
  <c r="D9"/>
  <c r="C9"/>
  <c r="D94" i="7"/>
  <c r="C94"/>
  <c r="E94" s="1"/>
  <c r="F94"/>
  <c r="F83"/>
  <c r="D83"/>
  <c r="C83"/>
  <c r="E83" s="1"/>
  <c r="D16" i="1"/>
  <c r="E16"/>
  <c r="C16"/>
  <c r="F16"/>
  <c r="G16"/>
  <c r="H16"/>
  <c r="F14"/>
  <c r="D14"/>
  <c r="H14"/>
  <c r="E14"/>
  <c r="G14"/>
  <c r="C14"/>
  <c r="C22"/>
  <c r="G22"/>
  <c r="H22"/>
  <c r="F22"/>
  <c r="D22"/>
  <c r="E22"/>
  <c r="H34"/>
  <c r="F34"/>
  <c r="D34"/>
  <c r="G34"/>
  <c r="E34"/>
  <c r="C34"/>
</calcChain>
</file>

<file path=xl/sharedStrings.xml><?xml version="1.0" encoding="utf-8"?>
<sst xmlns="http://schemas.openxmlformats.org/spreadsheetml/2006/main" count="404" uniqueCount="183">
  <si>
    <t>А</t>
  </si>
  <si>
    <t>Б</t>
  </si>
  <si>
    <t>А1</t>
  </si>
  <si>
    <t>Б1</t>
  </si>
  <si>
    <t>№ п\п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</si>
  <si>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</si>
  <si>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</si>
  <si>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</si>
  <si>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</si>
  <si>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</si>
  <si>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карточки</t>
  </si>
  <si>
    <t>Подгруппа А</t>
  </si>
  <si>
    <t>Подгруппа Б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</si>
  <si>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</si>
  <si>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</si>
  <si>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</si>
  <si>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</si>
  <si>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</si>
  <si>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</si>
  <si>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</si>
  <si>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Руководитель ковра</t>
  </si>
  <si>
    <t>ВСТРЕЧА 2</t>
  </si>
  <si>
    <t>ФИНАЛ</t>
  </si>
  <si>
    <t>3 м</t>
  </si>
  <si>
    <t>ПРОТОКОЛ ВЗВЕШИВАНИЯ</t>
  </si>
  <si>
    <t>ВСЕРОССИЙСКАЯ ФЕДЕРАЦИЯ САМБО</t>
  </si>
  <si>
    <t xml:space="preserve">ПРОТОКОЛ ХОДА СОРЕВНОВАНИЙ        </t>
  </si>
  <si>
    <t xml:space="preserve">ИТОГОВЫЙ ПРОТОКОЛ                                                         </t>
  </si>
  <si>
    <t>2 место</t>
  </si>
  <si>
    <t>за 3-е место</t>
  </si>
  <si>
    <t>НАГРАДНОЙ ЛИСТ</t>
  </si>
  <si>
    <t>I м</t>
  </si>
  <si>
    <t>II м</t>
  </si>
  <si>
    <t>III м</t>
  </si>
  <si>
    <t>Награждение проводят:</t>
  </si>
  <si>
    <t>A</t>
  </si>
  <si>
    <t>1/16</t>
  </si>
  <si>
    <t>B</t>
  </si>
  <si>
    <t>№ j</t>
  </si>
  <si>
    <t>tame</t>
  </si>
  <si>
    <t>1/8</t>
  </si>
  <si>
    <t>1/4</t>
  </si>
  <si>
    <t>ВСТРЕЧИ ПО КРУГАМ</t>
  </si>
  <si>
    <t xml:space="preserve"> (Круг)</t>
  </si>
  <si>
    <t>№ встр</t>
  </si>
  <si>
    <t>Очки</t>
  </si>
  <si>
    <t>Полуфинал</t>
  </si>
  <si>
    <t xml:space="preserve"> (Утешительные встречи)</t>
  </si>
  <si>
    <t>(Утешительные встречи)</t>
  </si>
  <si>
    <t xml:space="preserve"> место</t>
  </si>
  <si>
    <t>7-8</t>
  </si>
  <si>
    <t>1 место</t>
  </si>
  <si>
    <t>Тренер победителя:</t>
  </si>
  <si>
    <t>9-12</t>
  </si>
  <si>
    <t>13-16</t>
  </si>
  <si>
    <t>гл.судья:</t>
  </si>
  <si>
    <t>гл.секретарь:</t>
  </si>
  <si>
    <t>судьи:</t>
  </si>
  <si>
    <t>врач:</t>
  </si>
  <si>
    <t>21-32</t>
  </si>
  <si>
    <t>ут</t>
  </si>
  <si>
    <t xml:space="preserve">Митина Ольга Александровна </t>
  </si>
  <si>
    <t>08.07.1994 мс</t>
  </si>
  <si>
    <t>ДВФО</t>
  </si>
  <si>
    <t xml:space="preserve">Приморский Владивосток  </t>
  </si>
  <si>
    <t>Леонтьев ЮА Фалеева ОА</t>
  </si>
  <si>
    <t>ВАЛОВА Анастасия Владимировна</t>
  </si>
  <si>
    <t>25.10.90 мсмк</t>
  </si>
  <si>
    <t>МОС</t>
  </si>
  <si>
    <t xml:space="preserve"> Москва ВС</t>
  </si>
  <si>
    <t>000844</t>
  </si>
  <si>
    <t>Храмцова Кристина Валерьевна</t>
  </si>
  <si>
    <t>21.05.92 мс</t>
  </si>
  <si>
    <t>Москва МКС</t>
  </si>
  <si>
    <t>Волос А.Н., Шмаков О.В.</t>
  </si>
  <si>
    <t>Кузнецова Алина Сергеевна</t>
  </si>
  <si>
    <t>25.07.1985 мс</t>
  </si>
  <si>
    <t>Москва, МКС</t>
  </si>
  <si>
    <t>000535  4508786065.</t>
  </si>
  <si>
    <t>Журавицкий СВ, Ходырев АН</t>
  </si>
  <si>
    <t>БЕЛЫХ Анастасия Олеговна</t>
  </si>
  <si>
    <t>25.07. 92  мсмк</t>
  </si>
  <si>
    <t>ПФО</t>
  </si>
  <si>
    <t xml:space="preserve">Пермский, Березники  </t>
  </si>
  <si>
    <t>003284</t>
  </si>
  <si>
    <t>Клинова ОА, Клинов ЭН</t>
  </si>
  <si>
    <t>БИККУЖИНА Алия Минихановна</t>
  </si>
  <si>
    <t>08.01.92 мс</t>
  </si>
  <si>
    <t>Оренбургская Кувандык МО</t>
  </si>
  <si>
    <t>003170</t>
  </si>
  <si>
    <t>Баширов РЗ , Эскузян А.Г.</t>
  </si>
  <si>
    <t>ЕЛИЗАРОВА Екатерина Геннадьевна</t>
  </si>
  <si>
    <t>16.02.86  мс</t>
  </si>
  <si>
    <t>Татарстан Казань ВС</t>
  </si>
  <si>
    <t>Сабиров РТ</t>
  </si>
  <si>
    <t>Усатова Александра Андреевна</t>
  </si>
  <si>
    <t>14.10.95 мс</t>
  </si>
  <si>
    <t>Р. Крым</t>
  </si>
  <si>
    <t>Щелканов ВВ,Алексахин Н.П.</t>
  </si>
  <si>
    <t>Боева Марина Вадимовна</t>
  </si>
  <si>
    <t>05.10.92 мс</t>
  </si>
  <si>
    <t>СПБ</t>
  </si>
  <si>
    <t xml:space="preserve">С.Петербург  </t>
  </si>
  <si>
    <t>000872  4009812900.</t>
  </si>
  <si>
    <t>Еремина ЕП</t>
  </si>
  <si>
    <t>КРОТОВА Наталья Алексеевна</t>
  </si>
  <si>
    <t>09.04.91 мс</t>
  </si>
  <si>
    <t xml:space="preserve">С. Петербург  </t>
  </si>
  <si>
    <t xml:space="preserve">Еремина ЕП </t>
  </si>
  <si>
    <t xml:space="preserve">Кусяева Ильзира Аксановна </t>
  </si>
  <si>
    <t>13.08.96 мс</t>
  </si>
  <si>
    <t>УФО</t>
  </si>
  <si>
    <t>ХМАО-Югра, Ханты-Мансийск</t>
  </si>
  <si>
    <t>Мухин АА</t>
  </si>
  <si>
    <t>Осипова Мария Евгеньевна</t>
  </si>
  <si>
    <t>24.05.93 мс</t>
  </si>
  <si>
    <t>Курганская,Курган</t>
  </si>
  <si>
    <t>Прядеин ВА, Конарев ВА</t>
  </si>
  <si>
    <t>Иванова Елена Геннадьевна</t>
  </si>
  <si>
    <t>15.05.87 мс</t>
  </si>
  <si>
    <t>ЦФО</t>
  </si>
  <si>
    <t>Псковская, Псков</t>
  </si>
  <si>
    <t>Алекминский ДС, Фомин СВ</t>
  </si>
  <si>
    <t>Карекян Кристина Хачиковна</t>
  </si>
  <si>
    <t>23.01.95 мс</t>
  </si>
  <si>
    <t>ЮФО</t>
  </si>
  <si>
    <t>Краснодарский,  Сочи</t>
  </si>
  <si>
    <t>Дубровский СВ</t>
  </si>
  <si>
    <t>Круглая Елена Евгеньевна</t>
  </si>
  <si>
    <t>15.08.94 кмс</t>
  </si>
  <si>
    <t>Краснодарский,  Краснодар</t>
  </si>
  <si>
    <t>Алябьев ВЕ, Винник ВВ</t>
  </si>
  <si>
    <t>ЕВГЕНЬЕВА Валентина Эдуардовна</t>
  </si>
  <si>
    <t>28.08.91 мс</t>
  </si>
  <si>
    <t>Краснодарский, Ставровеличковская ФК</t>
  </si>
  <si>
    <t xml:space="preserve">Евгеньев ЭВ </t>
  </si>
  <si>
    <t>МАКАРЦЕВА Ольга Валерьевна</t>
  </si>
  <si>
    <t>12.09.90 кмс</t>
  </si>
  <si>
    <t>ЦФО Смоленская Смоленск МО</t>
  </si>
  <si>
    <t>3858</t>
  </si>
  <si>
    <t>Катцин ЮП</t>
  </si>
  <si>
    <t>Кичигина Светлана Валентиновна</t>
  </si>
  <si>
    <t>25.04.94 кмс</t>
  </si>
  <si>
    <t>Ростовская, Новочеркасск Л</t>
  </si>
  <si>
    <t>000596  2504214298.</t>
  </si>
  <si>
    <t>Чайкин Г.Г.</t>
  </si>
  <si>
    <t>Аноко Дарья Александровна</t>
  </si>
  <si>
    <t>24.01.92 кмс</t>
  </si>
  <si>
    <t>Ростовская, Таганрог  МО</t>
  </si>
  <si>
    <t>Шмаков ЮМ, Батурин А.В.</t>
  </si>
  <si>
    <t>Поликарпова Анастасия Валерьевна</t>
  </si>
  <si>
    <t>12.09.92 мс</t>
  </si>
  <si>
    <t>Москва</t>
  </si>
  <si>
    <t>Шмаков ЮМ, Коржавин Н.В.</t>
  </si>
  <si>
    <t>Питкилёва Александра Витальевна</t>
  </si>
  <si>
    <t>09.02.95 мс</t>
  </si>
  <si>
    <t xml:space="preserve">Московская, </t>
  </si>
  <si>
    <t>Грязов В.В.</t>
  </si>
  <si>
    <t>Голакова Кристина Сергеевна</t>
  </si>
  <si>
    <t>15.10.1995 мс</t>
  </si>
  <si>
    <t>Смоленск</t>
  </si>
  <si>
    <t>Ермаченков С.А. Катцин Ю.П.</t>
  </si>
  <si>
    <t>МАРЧЕНКОВА Светлана Леонидовна</t>
  </si>
  <si>
    <t>05.03.81 мс</t>
  </si>
  <si>
    <t>Смоленская Смоленск Д</t>
  </si>
  <si>
    <t>Федяев ВА Мальцев АВ Васильев ВП</t>
  </si>
  <si>
    <t>в.к. 56  кг.</t>
  </si>
  <si>
    <t>22 участника</t>
  </si>
  <si>
    <t xml:space="preserve"> (Круг 1)</t>
  </si>
  <si>
    <t xml:space="preserve">Ватутина НВ,Быстров ИС, Сабуров АЛ, </t>
  </si>
  <si>
    <t>СЗФО</t>
  </si>
  <si>
    <t>КФО</t>
  </si>
  <si>
    <t>4/0</t>
  </si>
  <si>
    <t>3/1</t>
  </si>
  <si>
    <t>3/0</t>
  </si>
  <si>
    <t xml:space="preserve"> (Круг 2)</t>
  </si>
  <si>
    <t xml:space="preserve"> (Круг 3)</t>
  </si>
  <si>
    <t>2/0</t>
  </si>
  <si>
    <t>5-6</t>
  </si>
  <si>
    <t xml:space="preserve"> </t>
  </si>
  <si>
    <t>13-14</t>
  </si>
  <si>
    <t>15-18</t>
  </si>
  <si>
    <t>19-22</t>
  </si>
</sst>
</file>

<file path=xl/styles.xml><?xml version="1.0" encoding="utf-8"?>
<styleSheet xmlns="http://schemas.openxmlformats.org/spreadsheetml/2006/main">
  <fonts count="43">
    <font>
      <sz val="10"/>
      <name val="Arial"/>
    </font>
    <font>
      <sz val="10"/>
      <name val="Arial"/>
    </font>
    <font>
      <sz val="12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9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Narrow"/>
      <family val="2"/>
      <charset val="204"/>
    </font>
    <font>
      <sz val="12"/>
      <name val="Arial Cyr"/>
      <charset val="204"/>
    </font>
    <font>
      <b/>
      <i/>
      <sz val="11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rgb="FFFFFFFF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/>
      <top style="medium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7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/>
    <xf numFmtId="0" fontId="0" fillId="0" borderId="8" xfId="0" applyBorder="1"/>
    <xf numFmtId="0" fontId="8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0" fillId="0" borderId="0" xfId="0" applyNumberFormat="1"/>
    <xf numFmtId="0" fontId="9" fillId="0" borderId="0" xfId="1" applyNumberFormat="1" applyFont="1" applyAlignment="1" applyProtection="1">
      <alignment vertical="center" wrapText="1"/>
    </xf>
    <xf numFmtId="0" fontId="10" fillId="0" borderId="0" xfId="0" applyFont="1"/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/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7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vertical="center" wrapText="1"/>
    </xf>
    <xf numFmtId="49" fontId="0" fillId="0" borderId="0" xfId="0" applyNumberFormat="1" applyBorder="1"/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5" xfId="0" applyBorder="1"/>
    <xf numFmtId="0" fontId="0" fillId="0" borderId="4" xfId="0" applyBorder="1"/>
    <xf numFmtId="0" fontId="0" fillId="0" borderId="7" xfId="0" applyBorder="1"/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6" xfId="0" applyBorder="1"/>
    <xf numFmtId="0" fontId="7" fillId="0" borderId="0" xfId="1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7" xfId="0" applyBorder="1"/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" fillId="0" borderId="0" xfId="1" applyFont="1" applyAlignment="1" applyProtection="1"/>
    <xf numFmtId="0" fontId="10" fillId="0" borderId="0" xfId="0" applyFont="1" applyBorder="1"/>
    <xf numFmtId="0" fontId="7" fillId="0" borderId="0" xfId="1" applyFont="1" applyBorder="1" applyAlignment="1" applyProtection="1">
      <alignment vertical="center" wrapText="1"/>
    </xf>
    <xf numFmtId="0" fontId="0" fillId="0" borderId="0" xfId="0" applyBorder="1" applyAlignment="1">
      <alignment horizontal="center"/>
    </xf>
    <xf numFmtId="0" fontId="5" fillId="0" borderId="0" xfId="1" applyFont="1" applyAlignment="1" applyProtection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8" xfId="0" applyFont="1" applyBorder="1"/>
    <xf numFmtId="0" fontId="21" fillId="0" borderId="0" xfId="0" applyFont="1" applyBorder="1"/>
    <xf numFmtId="0" fontId="21" fillId="0" borderId="9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4" fillId="0" borderId="0" xfId="0" applyNumberFormat="1" applyFont="1" applyAlignment="1">
      <alignment horizontal="center" vertical="center"/>
    </xf>
    <xf numFmtId="0" fontId="19" fillId="0" borderId="0" xfId="1" applyNumberFormat="1" applyFont="1" applyAlignment="1" applyProtection="1"/>
    <xf numFmtId="0" fontId="19" fillId="0" borderId="0" xfId="1" applyNumberFormat="1" applyFont="1" applyBorder="1" applyAlignment="1" applyProtection="1"/>
    <xf numFmtId="0" fontId="10" fillId="0" borderId="0" xfId="1" applyNumberFormat="1" applyFont="1" applyBorder="1" applyAlignment="1" applyProtection="1">
      <alignment horizontal="center"/>
    </xf>
    <xf numFmtId="0" fontId="0" fillId="0" borderId="19" xfId="0" applyBorder="1"/>
    <xf numFmtId="0" fontId="9" fillId="0" borderId="0" xfId="0" applyFont="1"/>
    <xf numFmtId="49" fontId="5" fillId="0" borderId="18" xfId="0" applyNumberFormat="1" applyFont="1" applyBorder="1" applyAlignment="1">
      <alignment horizontal="center" vertical="center"/>
    </xf>
    <xf numFmtId="0" fontId="0" fillId="0" borderId="2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6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7" fillId="0" borderId="0" xfId="1" applyNumberFormat="1" applyFont="1" applyBorder="1" applyAlignment="1" applyProtection="1">
      <alignment vertical="center" wrapText="1"/>
      <protection locked="0"/>
    </xf>
    <xf numFmtId="0" fontId="1" fillId="0" borderId="0" xfId="1" applyNumberFormat="1" applyFont="1" applyAlignment="1" applyProtection="1">
      <alignment vertical="center" wrapText="1"/>
      <protection locked="0"/>
    </xf>
    <xf numFmtId="0" fontId="1" fillId="0" borderId="0" xfId="1" applyNumberFormat="1" applyFont="1" applyBorder="1" applyAlignment="1" applyProtection="1">
      <alignment vertical="center" wrapText="1"/>
      <protection locked="0"/>
    </xf>
    <xf numFmtId="0" fontId="5" fillId="0" borderId="0" xfId="0" applyNumberFormat="1" applyFont="1" applyAlignment="1" applyProtection="1">
      <protection locked="0"/>
    </xf>
    <xf numFmtId="0" fontId="9" fillId="0" borderId="0" xfId="0" applyNumberFormat="1" applyFont="1" applyProtection="1">
      <protection locked="0"/>
    </xf>
    <xf numFmtId="0" fontId="5" fillId="0" borderId="18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Border="1" applyProtection="1">
      <protection locked="0"/>
    </xf>
    <xf numFmtId="49" fontId="15" fillId="0" borderId="4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protection locked="0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Protection="1"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49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0" fontId="8" fillId="0" borderId="23" xfId="0" applyNumberFormat="1" applyFont="1" applyBorder="1" applyAlignment="1" applyProtection="1">
      <alignment horizontal="center"/>
      <protection locked="0"/>
    </xf>
    <xf numFmtId="0" fontId="0" fillId="0" borderId="8" xfId="0" applyNumberFormat="1" applyBorder="1" applyProtection="1"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Protection="1">
      <protection locked="0"/>
    </xf>
    <xf numFmtId="0" fontId="10" fillId="0" borderId="8" xfId="0" applyNumberFormat="1" applyFont="1" applyBorder="1" applyAlignment="1" applyProtection="1">
      <alignment horizontal="center"/>
      <protection locked="0"/>
    </xf>
    <xf numFmtId="0" fontId="7" fillId="0" borderId="14" xfId="0" applyNumberFormat="1" applyFont="1" applyBorder="1" applyAlignment="1" applyProtection="1">
      <alignment horizontal="center"/>
      <protection locked="0"/>
    </xf>
    <xf numFmtId="0" fontId="7" fillId="0" borderId="17" xfId="0" applyNumberFormat="1" applyFont="1" applyBorder="1" applyAlignment="1" applyProtection="1">
      <alignment horizontal="center"/>
      <protection locked="0"/>
    </xf>
    <xf numFmtId="0" fontId="0" fillId="0" borderId="24" xfId="0" applyNumberFormat="1" applyBorder="1" applyProtection="1"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1" fillId="0" borderId="5" xfId="0" applyNumberFormat="1" applyFont="1" applyBorder="1" applyAlignment="1" applyProtection="1">
      <alignment horizontal="center"/>
      <protection locked="0"/>
    </xf>
    <xf numFmtId="0" fontId="4" fillId="0" borderId="14" xfId="0" applyNumberFormat="1" applyFont="1" applyBorder="1" applyAlignment="1" applyProtection="1">
      <alignment horizontal="center"/>
      <protection locked="0"/>
    </xf>
    <xf numFmtId="0" fontId="0" fillId="0" borderId="25" xfId="0" applyNumberFormat="1" applyBorder="1" applyProtection="1">
      <protection locked="0"/>
    </xf>
    <xf numFmtId="0" fontId="0" fillId="0" borderId="9" xfId="0" applyNumberFormat="1" applyBorder="1" applyProtection="1"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Border="1" applyProtection="1">
      <protection locked="0"/>
    </xf>
    <xf numFmtId="0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/>
      <protection locked="0"/>
    </xf>
    <xf numFmtId="0" fontId="12" fillId="0" borderId="14" xfId="0" applyNumberFormat="1" applyFont="1" applyBorder="1" applyAlignment="1" applyProtection="1">
      <alignment horizontal="center"/>
      <protection locked="0"/>
    </xf>
    <xf numFmtId="0" fontId="0" fillId="0" borderId="17" xfId="0" applyNumberFormat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9" fillId="0" borderId="0" xfId="0" applyNumberFormat="1" applyFont="1" applyBorder="1" applyProtection="1">
      <protection locked="0"/>
    </xf>
    <xf numFmtId="0" fontId="7" fillId="0" borderId="14" xfId="0" applyNumberFormat="1" applyFont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Protection="1">
      <protection locked="0"/>
    </xf>
    <xf numFmtId="0" fontId="8" fillId="0" borderId="12" xfId="0" applyNumberFormat="1" applyFont="1" applyBorder="1" applyAlignment="1" applyProtection="1">
      <alignment horizontal="center"/>
      <protection locked="0"/>
    </xf>
    <xf numFmtId="0" fontId="4" fillId="0" borderId="17" xfId="0" applyNumberFormat="1" applyFont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NumberFormat="1" applyAlignment="1" applyProtection="1">
      <protection locked="0"/>
    </xf>
    <xf numFmtId="0" fontId="36" fillId="0" borderId="0" xfId="0" applyNumberFormat="1" applyFont="1" applyProtection="1">
      <protection locked="0"/>
    </xf>
    <xf numFmtId="0" fontId="10" fillId="0" borderId="0" xfId="1" applyNumberFormat="1" applyFont="1" applyAlignme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1" fillId="0" borderId="0" xfId="1" applyNumberFormat="1" applyFont="1" applyBorder="1" applyAlignment="1" applyProtection="1">
      <alignment horizontal="left"/>
      <protection locked="0"/>
    </xf>
    <xf numFmtId="0" fontId="10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0" fillId="0" borderId="8" xfId="0" applyNumberFormat="1" applyFont="1" applyBorder="1" applyProtection="1">
      <protection locked="0"/>
    </xf>
    <xf numFmtId="0" fontId="1" fillId="0" borderId="8" xfId="0" applyNumberFormat="1" applyFont="1" applyBorder="1" applyProtection="1">
      <protection locked="0"/>
    </xf>
    <xf numFmtId="0" fontId="10" fillId="0" borderId="9" xfId="0" applyNumberFormat="1" applyFont="1" applyBorder="1" applyProtection="1">
      <protection locked="0"/>
    </xf>
    <xf numFmtId="0" fontId="1" fillId="0" borderId="9" xfId="0" applyNumberFormat="1" applyFont="1" applyBorder="1" applyProtection="1">
      <protection locked="0"/>
    </xf>
    <xf numFmtId="0" fontId="18" fillId="0" borderId="0" xfId="0" applyNumberFormat="1" applyFont="1" applyProtection="1">
      <protection locked="0"/>
    </xf>
    <xf numFmtId="0" fontId="10" fillId="0" borderId="0" xfId="1" applyNumberFormat="1" applyFont="1" applyBorder="1" applyAlignment="1" applyProtection="1">
      <alignment horizontal="left"/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49" fontId="12" fillId="0" borderId="0" xfId="1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0" fontId="7" fillId="0" borderId="0" xfId="1" applyNumberFormat="1" applyFont="1" applyBorder="1" applyAlignment="1" applyProtection="1">
      <protection locked="0"/>
    </xf>
    <xf numFmtId="0" fontId="10" fillId="0" borderId="0" xfId="1" applyNumberFormat="1" applyFont="1" applyBorder="1" applyAlignment="1" applyProtection="1"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10" fillId="6" borderId="25" xfId="0" applyNumberFormat="1" applyFont="1" applyFill="1" applyBorder="1" applyAlignment="1">
      <alignment horizontal="center" vertical="center" wrapText="1"/>
    </xf>
    <xf numFmtId="0" fontId="10" fillId="6" borderId="7" xfId="0" applyNumberFormat="1" applyFont="1" applyFill="1" applyBorder="1" applyAlignment="1">
      <alignment horizontal="center" vertical="center" wrapText="1"/>
    </xf>
    <xf numFmtId="0" fontId="10" fillId="6" borderId="69" xfId="0" applyNumberFormat="1" applyFont="1" applyFill="1" applyBorder="1" applyAlignment="1">
      <alignment horizontal="center" vertical="center" wrapText="1"/>
    </xf>
    <xf numFmtId="0" fontId="10" fillId="6" borderId="17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10" fillId="6" borderId="60" xfId="0" applyNumberFormat="1" applyFont="1" applyFill="1" applyBorder="1" applyAlignment="1">
      <alignment horizontal="center" vertical="center" wrapText="1"/>
    </xf>
    <xf numFmtId="0" fontId="10" fillId="6" borderId="15" xfId="0" applyNumberFormat="1" applyFont="1" applyFill="1" applyBorder="1" applyAlignment="1">
      <alignment horizontal="center" vertical="center" wrapText="1"/>
    </xf>
    <xf numFmtId="0" fontId="10" fillId="6" borderId="60" xfId="0" applyNumberFormat="1" applyFont="1" applyFill="1" applyBorder="1" applyAlignment="1">
      <alignment horizontal="left" vertical="center" wrapText="1"/>
    </xf>
    <xf numFmtId="0" fontId="10" fillId="6" borderId="15" xfId="0" applyNumberFormat="1" applyFont="1" applyFill="1" applyBorder="1" applyAlignment="1">
      <alignment horizontal="left" vertical="center" wrapText="1"/>
    </xf>
    <xf numFmtId="0" fontId="9" fillId="6" borderId="2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horizontal="center" vertical="center"/>
    </xf>
    <xf numFmtId="0" fontId="41" fillId="6" borderId="2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1" fillId="6" borderId="27" xfId="0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left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/>
    </xf>
    <xf numFmtId="14" fontId="10" fillId="0" borderId="2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60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14" fontId="10" fillId="0" borderId="60" xfId="0" applyNumberFormat="1" applyFont="1" applyBorder="1" applyAlignment="1">
      <alignment horizontal="center" vertical="center" wrapText="1"/>
    </xf>
    <xf numFmtId="0" fontId="10" fillId="6" borderId="27" xfId="0" applyNumberFormat="1" applyFont="1" applyFill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60" xfId="0" applyNumberFormat="1" applyFont="1" applyBorder="1" applyAlignment="1">
      <alignment horizontal="left" vertical="center" wrapText="1"/>
    </xf>
    <xf numFmtId="0" fontId="10" fillId="0" borderId="15" xfId="0" applyNumberFormat="1" applyFont="1" applyBorder="1" applyAlignment="1">
      <alignment horizontal="left" vertical="center" wrapText="1"/>
    </xf>
    <xf numFmtId="0" fontId="16" fillId="2" borderId="28" xfId="1" applyFont="1" applyFill="1" applyBorder="1" applyAlignment="1" applyProtection="1">
      <alignment horizontal="center" vertical="center"/>
    </xf>
    <xf numFmtId="0" fontId="16" fillId="2" borderId="19" xfId="1" applyFont="1" applyFill="1" applyBorder="1" applyAlignment="1" applyProtection="1">
      <alignment horizontal="center" vertical="center"/>
    </xf>
    <xf numFmtId="0" fontId="16" fillId="2" borderId="29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0" fillId="0" borderId="27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5" xfId="0" applyNumberFormat="1" applyFont="1" applyFill="1" applyBorder="1" applyAlignment="1">
      <alignment vertical="center" wrapText="1"/>
    </xf>
    <xf numFmtId="0" fontId="17" fillId="0" borderId="0" xfId="0" applyNumberFormat="1" applyFont="1" applyAlignment="1" applyProtection="1">
      <alignment horizontal="center" vertical="center"/>
      <protection locked="0"/>
    </xf>
    <xf numFmtId="0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6" xfId="0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2" borderId="28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43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10" fillId="0" borderId="32" xfId="1" applyNumberFormat="1" applyFont="1" applyBorder="1" applyAlignment="1" applyProtection="1">
      <alignment horizontal="left" vertical="center" wrapText="1"/>
      <protection locked="0"/>
    </xf>
    <xf numFmtId="0" fontId="10" fillId="0" borderId="30" xfId="0" applyNumberFormat="1" applyFont="1" applyBorder="1" applyAlignment="1" applyProtection="1">
      <alignment horizontal="left" vertical="center" wrapText="1"/>
      <protection locked="0"/>
    </xf>
    <xf numFmtId="0" fontId="38" fillId="0" borderId="50" xfId="1" applyNumberFormat="1" applyFont="1" applyBorder="1" applyAlignment="1" applyProtection="1">
      <alignment horizontal="left" vertical="center" wrapText="1"/>
      <protection locked="0"/>
    </xf>
    <xf numFmtId="0" fontId="38" fillId="0" borderId="30" xfId="0" applyNumberFormat="1" applyFont="1" applyBorder="1" applyAlignment="1" applyProtection="1">
      <alignment horizontal="left" vertical="center" wrapText="1"/>
      <protection locked="0"/>
    </xf>
    <xf numFmtId="0" fontId="5" fillId="0" borderId="51" xfId="0" applyNumberFormat="1" applyFont="1" applyBorder="1" applyAlignment="1" applyProtection="1">
      <alignment horizontal="center" vertical="center" wrapText="1"/>
      <protection locked="0"/>
    </xf>
    <xf numFmtId="0" fontId="5" fillId="0" borderId="52" xfId="0" applyNumberFormat="1" applyFont="1" applyBorder="1" applyAlignment="1" applyProtection="1">
      <alignment horizontal="center" vertical="center" wrapText="1"/>
      <protection locked="0"/>
    </xf>
    <xf numFmtId="0" fontId="10" fillId="0" borderId="50" xfId="1" applyNumberFormat="1" applyFont="1" applyBorder="1" applyAlignment="1" applyProtection="1">
      <alignment horizontal="left" vertical="center" wrapText="1"/>
      <protection locked="0"/>
    </xf>
    <xf numFmtId="0" fontId="10" fillId="0" borderId="21" xfId="1" applyNumberFormat="1" applyFont="1" applyBorder="1" applyAlignment="1" applyProtection="1">
      <alignment horizontal="center" vertical="center" wrapText="1"/>
      <protection locked="0"/>
    </xf>
    <xf numFmtId="0" fontId="10" fillId="0" borderId="22" xfId="1" applyNumberFormat="1" applyFont="1" applyBorder="1" applyAlignment="1" applyProtection="1">
      <alignment horizontal="center" vertical="center" wrapText="1"/>
      <protection locked="0"/>
    </xf>
    <xf numFmtId="0" fontId="39" fillId="0" borderId="30" xfId="0" applyNumberFormat="1" applyFont="1" applyBorder="1" applyAlignment="1" applyProtection="1">
      <alignment horizontal="center" vertical="center" wrapText="1"/>
      <protection locked="0"/>
    </xf>
    <xf numFmtId="0" fontId="39" fillId="0" borderId="31" xfId="0" applyNumberFormat="1" applyFont="1" applyBorder="1" applyAlignment="1" applyProtection="1">
      <alignment horizontal="center" vertical="center" wrapText="1"/>
      <protection locked="0"/>
    </xf>
    <xf numFmtId="0" fontId="38" fillId="0" borderId="31" xfId="0" applyNumberFormat="1" applyFont="1" applyBorder="1" applyAlignment="1" applyProtection="1">
      <alignment horizontal="left" vertical="center" wrapText="1"/>
      <protection locked="0"/>
    </xf>
    <xf numFmtId="0" fontId="5" fillId="0" borderId="32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53" xfId="0" applyNumberFormat="1" applyFont="1" applyBorder="1" applyAlignment="1" applyProtection="1">
      <alignment horizontal="center" vertical="center" wrapText="1"/>
      <protection locked="0"/>
    </xf>
    <xf numFmtId="0" fontId="39" fillId="0" borderId="51" xfId="0" applyNumberFormat="1" applyFont="1" applyBorder="1" applyAlignment="1" applyProtection="1">
      <alignment horizontal="center" vertical="center" wrapText="1"/>
      <protection locked="0"/>
    </xf>
    <xf numFmtId="0" fontId="39" fillId="0" borderId="52" xfId="0" applyNumberFormat="1" applyFont="1" applyBorder="1" applyAlignment="1" applyProtection="1">
      <alignment horizontal="center" vertical="center" wrapText="1"/>
      <protection locked="0"/>
    </xf>
    <xf numFmtId="0" fontId="39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52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50" xfId="1" applyNumberFormat="1" applyFont="1" applyFill="1" applyBorder="1" applyAlignment="1" applyProtection="1">
      <alignment horizontal="left" vertical="center" wrapText="1"/>
      <protection locked="0"/>
    </xf>
    <xf numFmtId="0" fontId="38" fillId="6" borderId="3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45" xfId="0" applyNumberFormat="1" applyFont="1" applyBorder="1" applyAlignment="1" applyProtection="1">
      <alignment horizontal="center" vertical="center" wrapText="1"/>
      <protection locked="0"/>
    </xf>
    <xf numFmtId="0" fontId="7" fillId="0" borderId="46" xfId="0" applyNumberFormat="1" applyFont="1" applyBorder="1" applyAlignment="1" applyProtection="1">
      <alignment horizontal="center" vertical="center" wrapText="1"/>
      <protection locked="0"/>
    </xf>
    <xf numFmtId="0" fontId="7" fillId="0" borderId="47" xfId="0" applyNumberFormat="1" applyFont="1" applyBorder="1" applyAlignment="1" applyProtection="1">
      <alignment horizontal="center" vertical="center" wrapText="1"/>
      <protection locked="0"/>
    </xf>
    <xf numFmtId="0" fontId="7" fillId="0" borderId="48" xfId="0" applyNumberFormat="1" applyFont="1" applyBorder="1" applyAlignment="1" applyProtection="1">
      <alignment horizontal="center" vertical="center" wrapText="1"/>
      <protection locked="0"/>
    </xf>
    <xf numFmtId="0" fontId="7" fillId="0" borderId="49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61" xfId="1" applyFont="1" applyBorder="1" applyAlignment="1" applyProtection="1">
      <alignment horizontal="center" vertical="center" wrapText="1"/>
    </xf>
    <xf numFmtId="0" fontId="1" fillId="0" borderId="60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61" xfId="1" applyFont="1" applyBorder="1" applyAlignment="1" applyProtection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6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49" fontId="10" fillId="0" borderId="62" xfId="0" applyNumberFormat="1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49" fontId="30" fillId="0" borderId="60" xfId="0" applyNumberFormat="1" applyFont="1" applyBorder="1" applyAlignment="1">
      <alignment horizontal="center" vertical="center" wrapText="1"/>
    </xf>
    <xf numFmtId="49" fontId="30" fillId="0" borderId="61" xfId="0" applyNumberFormat="1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49" fontId="30" fillId="0" borderId="67" xfId="0" applyNumberFormat="1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/>
    </xf>
    <xf numFmtId="0" fontId="1" fillId="0" borderId="62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" fillId="0" borderId="62" xfId="1" applyFont="1" applyBorder="1" applyAlignment="1" applyProtection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" fillId="0" borderId="67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" fillId="0" borderId="71" xfId="1" applyFont="1" applyBorder="1" applyAlignment="1" applyProtection="1">
      <alignment horizontal="center" vertical="center" wrapText="1"/>
    </xf>
    <xf numFmtId="0" fontId="9" fillId="0" borderId="62" xfId="1" applyFont="1" applyBorder="1" applyAlignment="1" applyProtection="1">
      <alignment horizontal="left" vertical="center" wrapText="1"/>
    </xf>
    <xf numFmtId="0" fontId="9" fillId="0" borderId="62" xfId="1" applyFont="1" applyBorder="1" applyAlignment="1" applyProtection="1">
      <alignment horizontal="center" vertical="center" wrapText="1"/>
    </xf>
    <xf numFmtId="0" fontId="9" fillId="0" borderId="60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9" fillId="0" borderId="27" xfId="1" applyFont="1" applyBorder="1" applyAlignment="1" applyProtection="1">
      <alignment horizontal="left" vertical="center" wrapText="1"/>
    </xf>
    <xf numFmtId="0" fontId="9" fillId="0" borderId="27" xfId="1" applyFont="1" applyBorder="1" applyAlignment="1" applyProtection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9" fillId="0" borderId="67" xfId="1" applyFont="1" applyBorder="1" applyAlignment="1" applyProtection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49" fontId="28" fillId="0" borderId="62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28" fillId="0" borderId="27" xfId="0" applyNumberFormat="1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1" fillId="0" borderId="60" xfId="1" applyFont="1" applyBorder="1" applyAlignment="1" applyProtection="1">
      <alignment horizontal="left" vertical="center" wrapText="1"/>
    </xf>
    <xf numFmtId="0" fontId="31" fillId="0" borderId="7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6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49" fontId="26" fillId="0" borderId="61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49" fontId="11" fillId="0" borderId="60" xfId="0" applyNumberFormat="1" applyFont="1" applyBorder="1" applyAlignment="1">
      <alignment horizontal="center" vertical="center" wrapText="1"/>
    </xf>
    <xf numFmtId="49" fontId="10" fillId="0" borderId="60" xfId="0" applyNumberFormat="1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24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</xf>
    <xf numFmtId="0" fontId="10" fillId="0" borderId="15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49" fontId="1" fillId="0" borderId="27" xfId="1" applyNumberFormat="1" applyFont="1" applyBorder="1" applyAlignment="1" applyProtection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0" fillId="0" borderId="12" xfId="0" applyNumberFormat="1" applyFont="1" applyBorder="1" applyAlignment="1">
      <alignment horizontal="left" vertical="center" wrapText="1"/>
    </xf>
    <xf numFmtId="0" fontId="10" fillId="0" borderId="77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27" xfId="1" applyFont="1" applyFill="1" applyBorder="1" applyAlignment="1" applyProtection="1">
      <alignment horizontal="center" vertical="center" wrapText="1"/>
    </xf>
    <xf numFmtId="0" fontId="38" fillId="0" borderId="27" xfId="0" applyNumberFormat="1" applyFont="1" applyBorder="1" applyAlignment="1">
      <alignment horizontal="left" vertical="center" wrapText="1"/>
    </xf>
    <xf numFmtId="0" fontId="10" fillId="0" borderId="13" xfId="0" applyNumberFormat="1" applyFont="1" applyBorder="1" applyAlignment="1">
      <alignment horizontal="left" vertical="center" wrapText="1"/>
    </xf>
    <xf numFmtId="0" fontId="10" fillId="0" borderId="33" xfId="0" applyNumberFormat="1" applyFont="1" applyBorder="1" applyAlignment="1">
      <alignment horizontal="left" vertical="center" wrapText="1"/>
    </xf>
    <xf numFmtId="0" fontId="10" fillId="0" borderId="78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69" xfId="1" applyFont="1" applyFill="1" applyBorder="1" applyAlignment="1" applyProtection="1">
      <alignment horizontal="center" vertical="center" wrapText="1"/>
    </xf>
    <xf numFmtId="0" fontId="38" fillId="0" borderId="60" xfId="0" applyNumberFormat="1" applyFont="1" applyBorder="1" applyAlignment="1">
      <alignment horizontal="left" vertical="center" wrapText="1"/>
    </xf>
    <xf numFmtId="0" fontId="38" fillId="0" borderId="11" xfId="0" applyNumberFormat="1" applyFont="1" applyBorder="1" applyAlignment="1">
      <alignment horizontal="left" vertical="center" wrapText="1"/>
    </xf>
    <xf numFmtId="0" fontId="10" fillId="0" borderId="62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8" fillId="6" borderId="27" xfId="0" applyNumberFormat="1" applyFont="1" applyFill="1" applyBorder="1" applyAlignment="1">
      <alignment horizontal="left" vertical="center" wrapText="1"/>
    </xf>
    <xf numFmtId="0" fontId="38" fillId="6" borderId="63" xfId="0" applyNumberFormat="1" applyFont="1" applyFill="1" applyBorder="1" applyAlignment="1">
      <alignment horizontal="left" vertical="center" wrapText="1"/>
    </xf>
    <xf numFmtId="0" fontId="10" fillId="0" borderId="63" xfId="1" applyFont="1" applyFill="1" applyBorder="1" applyAlignment="1" applyProtection="1">
      <alignment horizontal="center" vertical="center" wrapText="1"/>
    </xf>
    <xf numFmtId="0" fontId="10" fillId="0" borderId="63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10" fillId="0" borderId="35" xfId="0" applyNumberFormat="1" applyFont="1" applyBorder="1" applyAlignment="1">
      <alignment horizontal="left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1" xfId="0" applyNumberFormat="1" applyFont="1" applyBorder="1" applyAlignment="1">
      <alignment horizontal="left" vertical="center" wrapText="1"/>
    </xf>
    <xf numFmtId="0" fontId="10" fillId="0" borderId="68" xfId="0" applyNumberFormat="1" applyFont="1" applyBorder="1" applyAlignment="1">
      <alignment horizontal="left" vertical="center" wrapText="1"/>
    </xf>
    <xf numFmtId="0" fontId="35" fillId="2" borderId="28" xfId="1" applyFont="1" applyFill="1" applyBorder="1" applyAlignment="1" applyProtection="1">
      <alignment horizontal="center" vertical="center"/>
    </xf>
    <xf numFmtId="0" fontId="35" fillId="2" borderId="19" xfId="1" applyFont="1" applyFill="1" applyBorder="1" applyAlignment="1" applyProtection="1">
      <alignment horizontal="center" vertical="center"/>
    </xf>
    <xf numFmtId="0" fontId="35" fillId="2" borderId="29" xfId="1" applyFont="1" applyFill="1" applyBorder="1" applyAlignment="1" applyProtection="1">
      <alignment horizontal="center" vertical="center"/>
    </xf>
    <xf numFmtId="0" fontId="10" fillId="0" borderId="82" xfId="0" applyFont="1" applyBorder="1" applyAlignment="1">
      <alignment horizontal="center" vertical="center" wrapText="1"/>
    </xf>
    <xf numFmtId="0" fontId="10" fillId="0" borderId="82" xfId="0" applyNumberFormat="1" applyFont="1" applyBorder="1" applyAlignment="1">
      <alignment horizontal="left" vertical="center" wrapText="1"/>
    </xf>
    <xf numFmtId="0" fontId="10" fillId="0" borderId="83" xfId="0" applyNumberFormat="1" applyFont="1" applyBorder="1" applyAlignment="1">
      <alignment horizontal="left" vertical="center" wrapText="1"/>
    </xf>
    <xf numFmtId="0" fontId="10" fillId="0" borderId="6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74" xfId="0" applyNumberFormat="1" applyFont="1" applyBorder="1" applyAlignment="1">
      <alignment horizontal="left" vertical="center" wrapText="1"/>
    </xf>
    <xf numFmtId="0" fontId="9" fillId="0" borderId="18" xfId="1" applyFont="1" applyBorder="1" applyAlignment="1" applyProtection="1">
      <alignment horizontal="center" vertical="center"/>
    </xf>
    <xf numFmtId="0" fontId="38" fillId="6" borderId="15" xfId="0" applyNumberFormat="1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1" fillId="0" borderId="43" xfId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3" borderId="28" xfId="1" applyFont="1" applyFill="1" applyBorder="1" applyAlignment="1" applyProtection="1">
      <alignment horizontal="center" vertical="center"/>
    </xf>
    <xf numFmtId="0" fontId="23" fillId="3" borderId="19" xfId="1" applyFont="1" applyFill="1" applyBorder="1" applyAlignment="1" applyProtection="1">
      <alignment horizontal="center" vertical="center"/>
    </xf>
    <xf numFmtId="0" fontId="23" fillId="3" borderId="29" xfId="1" applyFont="1" applyFill="1" applyBorder="1" applyAlignment="1" applyProtection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10" fillId="0" borderId="21" xfId="1" applyFont="1" applyBorder="1" applyAlignment="1" applyProtection="1">
      <alignment horizontal="left" vertical="center" wrapText="1"/>
    </xf>
    <xf numFmtId="0" fontId="10" fillId="0" borderId="50" xfId="1" applyFont="1" applyBorder="1" applyAlignment="1" applyProtection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0" fillId="0" borderId="32" xfId="1" applyFont="1" applyBorder="1" applyAlignment="1" applyProtection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84" xfId="1" applyFont="1" applyBorder="1" applyAlignment="1" applyProtection="1">
      <alignment horizontal="left" vertical="center" wrapText="1"/>
    </xf>
    <xf numFmtId="0" fontId="10" fillId="0" borderId="22" xfId="1" applyFont="1" applyBorder="1" applyAlignment="1" applyProtection="1">
      <alignment horizontal="lef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9" fillId="0" borderId="5" xfId="0" applyNumberFormat="1" applyFont="1" applyBorder="1" applyProtection="1">
      <protection locked="0"/>
    </xf>
    <xf numFmtId="0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NumberFormat="1" applyFont="1" applyBorder="1" applyAlignment="1" applyProtection="1">
      <alignment horizontal="center" vertical="center" wrapText="1"/>
      <protection locked="0"/>
    </xf>
    <xf numFmtId="0" fontId="7" fillId="0" borderId="39" xfId="0" applyNumberFormat="1" applyFont="1" applyBorder="1" applyAlignment="1" applyProtection="1">
      <alignment horizontal="center" vertical="center" wrapText="1"/>
      <protection locked="0"/>
    </xf>
    <xf numFmtId="0" fontId="7" fillId="0" borderId="40" xfId="0" applyNumberFormat="1" applyFont="1" applyBorder="1" applyAlignment="1" applyProtection="1">
      <alignment horizontal="center" vertical="center" wrapText="1"/>
      <protection locked="0"/>
    </xf>
    <xf numFmtId="0" fontId="7" fillId="0" borderId="41" xfId="0" applyNumberFormat="1" applyFont="1" applyBorder="1" applyAlignment="1" applyProtection="1">
      <alignment horizontal="center" vertical="center" wrapText="1"/>
      <protection locked="0"/>
    </xf>
    <xf numFmtId="0" fontId="7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40" fillId="0" borderId="0" xfId="0" applyNumberFormat="1" applyFont="1" applyBorder="1" applyAlignment="1" applyProtection="1">
      <alignment horizontal="center"/>
      <protection locked="0"/>
    </xf>
    <xf numFmtId="49" fontId="42" fillId="0" borderId="4" xfId="0" applyNumberFormat="1" applyFont="1" applyBorder="1" applyAlignment="1" applyProtection="1">
      <alignment horizontal="center"/>
      <protection locked="0"/>
    </xf>
    <xf numFmtId="0" fontId="40" fillId="0" borderId="7" xfId="0" applyNumberFormat="1" applyFont="1" applyBorder="1" applyAlignment="1" applyProtection="1">
      <alignment horizontal="center"/>
      <protection locked="0"/>
    </xf>
    <xf numFmtId="0" fontId="7" fillId="0" borderId="54" xfId="0" applyNumberFormat="1" applyFont="1" applyBorder="1" applyAlignment="1" applyProtection="1">
      <alignment horizontal="center" vertical="center" wrapText="1"/>
      <protection locked="0"/>
    </xf>
    <xf numFmtId="0" fontId="7" fillId="0" borderId="55" xfId="0" applyNumberFormat="1" applyFont="1" applyBorder="1" applyAlignment="1" applyProtection="1">
      <alignment horizontal="center" vertical="center" wrapText="1"/>
      <protection locked="0"/>
    </xf>
    <xf numFmtId="0" fontId="7" fillId="0" borderId="56" xfId="0" applyNumberFormat="1" applyFont="1" applyBorder="1" applyAlignment="1" applyProtection="1">
      <alignment horizontal="center" vertical="center" wrapText="1"/>
      <protection locked="0"/>
    </xf>
    <xf numFmtId="0" fontId="7" fillId="0" borderId="57" xfId="0" applyNumberFormat="1" applyFont="1" applyBorder="1" applyAlignment="1" applyProtection="1">
      <alignment horizontal="center" vertical="center" wrapText="1"/>
      <protection locked="0"/>
    </xf>
    <xf numFmtId="0" fontId="7" fillId="0" borderId="58" xfId="0" applyNumberFormat="1" applyFont="1" applyBorder="1" applyAlignment="1" applyProtection="1">
      <alignment horizontal="center" vertical="center" wrapText="1"/>
      <protection locked="0"/>
    </xf>
    <xf numFmtId="0" fontId="7" fillId="0" borderId="59" xfId="0" applyNumberFormat="1" applyFont="1" applyBorder="1" applyAlignment="1" applyProtection="1">
      <alignment horizontal="center" vertical="center" wrapText="1"/>
      <protection locked="0"/>
    </xf>
    <xf numFmtId="0" fontId="9" fillId="0" borderId="14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161925</xdr:rowOff>
    </xdr:from>
    <xdr:to>
      <xdr:col>1</xdr:col>
      <xdr:colOff>228600</xdr:colOff>
      <xdr:row>1</xdr:row>
      <xdr:rowOff>295275</xdr:rowOff>
    </xdr:to>
    <xdr:pic>
      <xdr:nvPicPr>
        <xdr:cNvPr id="4260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61925"/>
          <a:ext cx="514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1</xdr:col>
      <xdr:colOff>381000</xdr:colOff>
      <xdr:row>2</xdr:row>
      <xdr:rowOff>238125</xdr:rowOff>
    </xdr:to>
    <xdr:pic>
      <xdr:nvPicPr>
        <xdr:cNvPr id="1193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</xdr:col>
      <xdr:colOff>85725</xdr:colOff>
      <xdr:row>1</xdr:row>
      <xdr:rowOff>266700</xdr:rowOff>
    </xdr:to>
    <xdr:pic>
      <xdr:nvPicPr>
        <xdr:cNvPr id="3237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5250"/>
          <a:ext cx="457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1</xdr:row>
      <xdr:rowOff>104775</xdr:rowOff>
    </xdr:to>
    <xdr:pic>
      <xdr:nvPicPr>
        <xdr:cNvPr id="2540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590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200025</xdr:colOff>
      <xdr:row>0</xdr:row>
      <xdr:rowOff>0</xdr:rowOff>
    </xdr:from>
    <xdr:to>
      <xdr:col>8</xdr:col>
      <xdr:colOff>542925</xdr:colOff>
      <xdr:row>1</xdr:row>
      <xdr:rowOff>104775</xdr:rowOff>
    </xdr:to>
    <xdr:pic>
      <xdr:nvPicPr>
        <xdr:cNvPr id="2541" name="Picture 2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0" y="0"/>
          <a:ext cx="657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542" name="Line 4"/>
        <xdr:cNvSpPr>
          <a:spLocks noChangeShapeType="1"/>
        </xdr:cNvSpPr>
      </xdr:nvSpPr>
      <xdr:spPr bwMode="auto">
        <a:xfrm>
          <a:off x="6381750" y="2638425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is/Desktop/&#1063;&#1077;&#1084;&#1087;%20&#1056;&#1086;&#1089;&#1089;&#1080;&#1080;%20%202016%20&#1078;&#1077;&#1085;%20&#8212;%20&#1082;&#1086;&#1087;&#1080;&#1103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Чемпионат России по САМБО среди женщин</v>
          </cell>
        </row>
        <row r="3">
          <cell r="A3" t="str">
            <v>4-8  марта  2016 г.  г. Химки</v>
          </cell>
        </row>
        <row r="6">
          <cell r="A6" t="str">
            <v>Гл. судья, судья МК</v>
          </cell>
          <cell r="G6" t="str">
            <v>Р.М. Бабоян</v>
          </cell>
        </row>
        <row r="7">
          <cell r="G7" t="str">
            <v>/ г. Армавир /</v>
          </cell>
        </row>
        <row r="8">
          <cell r="A8" t="str">
            <v>Гл. секретарь, судья МК</v>
          </cell>
          <cell r="G8" t="str">
            <v>Р.М. Закиров</v>
          </cell>
        </row>
        <row r="9">
          <cell r="G9" t="str">
            <v>/  г. Пермь 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6">
          <cell r="G6" t="str">
            <v>Р.М. Бабоян</v>
          </cell>
        </row>
        <row r="7">
          <cell r="G7" t="str">
            <v>/ г. Армавир /</v>
          </cell>
        </row>
        <row r="8">
          <cell r="G8" t="str">
            <v>Р.М. Закиров</v>
          </cell>
        </row>
        <row r="9">
          <cell r="G9" t="str">
            <v>/  г. Пермь 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1:I81"/>
  <sheetViews>
    <sheetView workbookViewId="0">
      <selection activeCell="I18" sqref="I18"/>
    </sheetView>
  </sheetViews>
  <sheetFormatPr defaultRowHeight="12.75"/>
  <cols>
    <col min="1" max="1" width="5.28515625" customWidth="1"/>
    <col min="2" max="2" width="5.42578125" customWidth="1"/>
    <col min="3" max="3" width="31.7109375" customWidth="1"/>
    <col min="4" max="4" width="12.7109375" customWidth="1"/>
    <col min="5" max="5" width="6.140625" customWidth="1"/>
    <col min="6" max="6" width="11" customWidth="1"/>
    <col min="7" max="7" width="10.28515625" hidden="1" customWidth="1"/>
    <col min="8" max="8" width="23.7109375" customWidth="1"/>
  </cols>
  <sheetData>
    <row r="1" spans="1:9" ht="29.25" customHeight="1" thickBot="1">
      <c r="A1" s="232" t="s">
        <v>24</v>
      </c>
      <c r="B1" s="232"/>
      <c r="C1" s="232"/>
      <c r="D1" s="232"/>
      <c r="E1" s="232"/>
      <c r="F1" s="232"/>
      <c r="G1" s="232"/>
      <c r="H1" s="232"/>
    </row>
    <row r="2" spans="1:9" ht="27.75" customHeight="1" thickBot="1">
      <c r="C2" s="229" t="str">
        <f>HYPERLINK([1]реквизиты!$A$2)</f>
        <v>Чемпионат России по САМБО среди женщин</v>
      </c>
      <c r="D2" s="230"/>
      <c r="E2" s="230"/>
      <c r="F2" s="230"/>
      <c r="G2" s="230"/>
      <c r="H2" s="231"/>
      <c r="I2" s="62"/>
    </row>
    <row r="3" spans="1:9" ht="12.75" customHeight="1">
      <c r="A3" s="233" t="str">
        <f>HYPERLINK([1]реквизиты!$A$3)</f>
        <v>4-8  марта  2016 г.  г. Химки</v>
      </c>
      <c r="B3" s="233"/>
      <c r="C3" s="233"/>
      <c r="D3" s="233"/>
      <c r="E3" s="233"/>
      <c r="F3" s="233"/>
      <c r="G3" s="233"/>
      <c r="H3" s="233"/>
    </row>
    <row r="4" spans="1:9">
      <c r="D4" s="202" t="s">
        <v>166</v>
      </c>
      <c r="E4" s="202"/>
    </row>
    <row r="5" spans="1:9" ht="12.75" customHeight="1">
      <c r="A5" s="214" t="s">
        <v>4</v>
      </c>
      <c r="B5" s="222" t="s">
        <v>5</v>
      </c>
      <c r="C5" s="214" t="s">
        <v>6</v>
      </c>
      <c r="D5" s="214" t="s">
        <v>7</v>
      </c>
      <c r="E5" s="224" t="s">
        <v>8</v>
      </c>
      <c r="F5" s="225"/>
      <c r="G5" s="214" t="s">
        <v>10</v>
      </c>
      <c r="H5" s="214" t="s">
        <v>9</v>
      </c>
    </row>
    <row r="6" spans="1:9" ht="12.75" customHeight="1" thickBot="1">
      <c r="A6" s="215"/>
      <c r="B6" s="223"/>
      <c r="C6" s="215"/>
      <c r="D6" s="215"/>
      <c r="E6" s="226"/>
      <c r="F6" s="221"/>
      <c r="G6" s="215"/>
      <c r="H6" s="215"/>
    </row>
    <row r="7" spans="1:9" ht="12.75" customHeight="1">
      <c r="A7" s="199">
        <v>1</v>
      </c>
      <c r="B7" s="201">
        <v>1</v>
      </c>
      <c r="C7" s="227" t="s">
        <v>154</v>
      </c>
      <c r="D7" s="218" t="s">
        <v>155</v>
      </c>
      <c r="E7" s="187" t="s">
        <v>120</v>
      </c>
      <c r="F7" s="220" t="s">
        <v>156</v>
      </c>
      <c r="G7" s="216"/>
      <c r="H7" s="208" t="s">
        <v>157</v>
      </c>
    </row>
    <row r="8" spans="1:9" ht="15" customHeight="1" thickBot="1">
      <c r="A8" s="200"/>
      <c r="B8" s="201"/>
      <c r="C8" s="228"/>
      <c r="D8" s="217"/>
      <c r="E8" s="188"/>
      <c r="F8" s="221"/>
      <c r="G8" s="217"/>
      <c r="H8" s="208"/>
    </row>
    <row r="9" spans="1:9" ht="12.75" customHeight="1">
      <c r="A9" s="199">
        <v>2</v>
      </c>
      <c r="B9" s="201">
        <v>2</v>
      </c>
      <c r="C9" s="227" t="s">
        <v>150</v>
      </c>
      <c r="D9" s="218" t="s">
        <v>151</v>
      </c>
      <c r="E9" s="187" t="s">
        <v>68</v>
      </c>
      <c r="F9" s="220" t="s">
        <v>152</v>
      </c>
      <c r="G9" s="216"/>
      <c r="H9" s="208" t="s">
        <v>153</v>
      </c>
    </row>
    <row r="10" spans="1:9" ht="15" customHeight="1" thickBot="1">
      <c r="A10" s="200"/>
      <c r="B10" s="201"/>
      <c r="C10" s="228"/>
      <c r="D10" s="217"/>
      <c r="E10" s="188"/>
      <c r="F10" s="221"/>
      <c r="G10" s="217"/>
      <c r="H10" s="208"/>
    </row>
    <row r="11" spans="1:9" ht="15" customHeight="1">
      <c r="A11" s="199">
        <v>3</v>
      </c>
      <c r="B11" s="201">
        <v>3</v>
      </c>
      <c r="C11" s="197" t="s">
        <v>114</v>
      </c>
      <c r="D11" s="195" t="s">
        <v>115</v>
      </c>
      <c r="E11" s="187" t="s">
        <v>111</v>
      </c>
      <c r="F11" s="185" t="s">
        <v>116</v>
      </c>
      <c r="G11" s="195"/>
      <c r="H11" s="219" t="s">
        <v>117</v>
      </c>
    </row>
    <row r="12" spans="1:9" ht="15.75" customHeight="1" thickBot="1">
      <c r="A12" s="200"/>
      <c r="B12" s="201"/>
      <c r="C12" s="198"/>
      <c r="D12" s="196"/>
      <c r="E12" s="188"/>
      <c r="F12" s="186"/>
      <c r="G12" s="196"/>
      <c r="H12" s="219"/>
    </row>
    <row r="13" spans="1:9" ht="12.75" customHeight="1">
      <c r="A13" s="199">
        <v>4</v>
      </c>
      <c r="B13" s="201">
        <v>4</v>
      </c>
      <c r="C13" s="197" t="s">
        <v>109</v>
      </c>
      <c r="D13" s="195" t="s">
        <v>110</v>
      </c>
      <c r="E13" s="187" t="s">
        <v>111</v>
      </c>
      <c r="F13" s="185" t="s">
        <v>112</v>
      </c>
      <c r="G13" s="195"/>
      <c r="H13" s="219" t="s">
        <v>113</v>
      </c>
    </row>
    <row r="14" spans="1:9" ht="15" customHeight="1" thickBot="1">
      <c r="A14" s="200"/>
      <c r="B14" s="201"/>
      <c r="C14" s="198"/>
      <c r="D14" s="196"/>
      <c r="E14" s="188"/>
      <c r="F14" s="186"/>
      <c r="G14" s="196"/>
      <c r="H14" s="219"/>
    </row>
    <row r="15" spans="1:9" ht="12.75" customHeight="1">
      <c r="A15" s="199">
        <v>5</v>
      </c>
      <c r="B15" s="201">
        <v>5</v>
      </c>
      <c r="C15" s="197" t="s">
        <v>75</v>
      </c>
      <c r="D15" s="195" t="s">
        <v>76</v>
      </c>
      <c r="E15" s="187" t="s">
        <v>68</v>
      </c>
      <c r="F15" s="185" t="s">
        <v>77</v>
      </c>
      <c r="G15" s="195" t="s">
        <v>78</v>
      </c>
      <c r="H15" s="219" t="s">
        <v>79</v>
      </c>
    </row>
    <row r="16" spans="1:9" ht="15" customHeight="1" thickBot="1">
      <c r="A16" s="200"/>
      <c r="B16" s="201"/>
      <c r="C16" s="198"/>
      <c r="D16" s="196"/>
      <c r="E16" s="188"/>
      <c r="F16" s="186"/>
      <c r="G16" s="196"/>
      <c r="H16" s="219"/>
    </row>
    <row r="17" spans="1:8" ht="12.75" customHeight="1">
      <c r="A17" s="199">
        <v>6</v>
      </c>
      <c r="B17" s="201">
        <v>6</v>
      </c>
      <c r="C17" s="197" t="s">
        <v>95</v>
      </c>
      <c r="D17" s="195" t="s">
        <v>96</v>
      </c>
      <c r="E17" s="187" t="s">
        <v>171</v>
      </c>
      <c r="F17" s="185" t="s">
        <v>97</v>
      </c>
      <c r="G17" s="195"/>
      <c r="H17" s="219" t="s">
        <v>98</v>
      </c>
    </row>
    <row r="18" spans="1:8" ht="15" customHeight="1" thickBot="1">
      <c r="A18" s="200"/>
      <c r="B18" s="201"/>
      <c r="C18" s="198"/>
      <c r="D18" s="196"/>
      <c r="E18" s="188"/>
      <c r="F18" s="186"/>
      <c r="G18" s="196"/>
      <c r="H18" s="219"/>
    </row>
    <row r="19" spans="1:8" ht="12.75" customHeight="1">
      <c r="A19" s="199">
        <v>7</v>
      </c>
      <c r="B19" s="201">
        <v>7</v>
      </c>
      <c r="C19" s="197" t="s">
        <v>132</v>
      </c>
      <c r="D19" s="195" t="s">
        <v>133</v>
      </c>
      <c r="E19" s="187" t="s">
        <v>125</v>
      </c>
      <c r="F19" s="185" t="s">
        <v>134</v>
      </c>
      <c r="G19" s="195"/>
      <c r="H19" s="219" t="s">
        <v>135</v>
      </c>
    </row>
    <row r="20" spans="1:8" ht="15" customHeight="1" thickBot="1">
      <c r="A20" s="200"/>
      <c r="B20" s="201"/>
      <c r="C20" s="198" t="s">
        <v>136</v>
      </c>
      <c r="D20" s="196" t="s">
        <v>137</v>
      </c>
      <c r="E20" s="188"/>
      <c r="F20" s="186" t="s">
        <v>138</v>
      </c>
      <c r="G20" s="196" t="s">
        <v>139</v>
      </c>
      <c r="H20" s="219" t="s">
        <v>140</v>
      </c>
    </row>
    <row r="21" spans="1:8" ht="12.75" customHeight="1">
      <c r="A21" s="199">
        <v>8</v>
      </c>
      <c r="B21" s="201">
        <v>8</v>
      </c>
      <c r="C21" s="197" t="s">
        <v>91</v>
      </c>
      <c r="D21" s="195" t="s">
        <v>92</v>
      </c>
      <c r="E21" s="187" t="s">
        <v>82</v>
      </c>
      <c r="F21" s="185" t="s">
        <v>93</v>
      </c>
      <c r="G21" s="195"/>
      <c r="H21" s="219" t="s">
        <v>94</v>
      </c>
    </row>
    <row r="22" spans="1:8" ht="15" customHeight="1" thickBot="1">
      <c r="A22" s="200"/>
      <c r="B22" s="201"/>
      <c r="C22" s="198"/>
      <c r="D22" s="196"/>
      <c r="E22" s="188"/>
      <c r="F22" s="186"/>
      <c r="G22" s="196"/>
      <c r="H22" s="219"/>
    </row>
    <row r="23" spans="1:8" ht="12.75" customHeight="1">
      <c r="A23" s="199">
        <v>9</v>
      </c>
      <c r="B23" s="203">
        <v>9</v>
      </c>
      <c r="C23" s="197" t="s">
        <v>61</v>
      </c>
      <c r="D23" s="195" t="s">
        <v>62</v>
      </c>
      <c r="E23" s="187" t="s">
        <v>63</v>
      </c>
      <c r="F23" s="185" t="s">
        <v>64</v>
      </c>
      <c r="G23" s="195"/>
      <c r="H23" s="219" t="s">
        <v>65</v>
      </c>
    </row>
    <row r="24" spans="1:8" ht="15" customHeight="1" thickBot="1">
      <c r="A24" s="200"/>
      <c r="B24" s="203"/>
      <c r="C24" s="198"/>
      <c r="D24" s="196"/>
      <c r="E24" s="188"/>
      <c r="F24" s="186"/>
      <c r="G24" s="196"/>
      <c r="H24" s="219"/>
    </row>
    <row r="25" spans="1:8" ht="12.75" customHeight="1">
      <c r="A25" s="199">
        <v>10</v>
      </c>
      <c r="B25" s="201">
        <v>10</v>
      </c>
      <c r="C25" s="197" t="s">
        <v>105</v>
      </c>
      <c r="D25" s="195" t="s">
        <v>106</v>
      </c>
      <c r="E25" s="187" t="s">
        <v>101</v>
      </c>
      <c r="F25" s="185" t="s">
        <v>107</v>
      </c>
      <c r="G25" s="195"/>
      <c r="H25" s="219" t="s">
        <v>108</v>
      </c>
    </row>
    <row r="26" spans="1:8" ht="15" customHeight="1" thickBot="1">
      <c r="A26" s="200"/>
      <c r="B26" s="201"/>
      <c r="C26" s="198"/>
      <c r="D26" s="196"/>
      <c r="E26" s="188"/>
      <c r="F26" s="186"/>
      <c r="G26" s="196"/>
      <c r="H26" s="219"/>
    </row>
    <row r="27" spans="1:8" ht="12.75" customHeight="1">
      <c r="A27" s="199">
        <v>11</v>
      </c>
      <c r="B27" s="201">
        <v>11</v>
      </c>
      <c r="C27" s="197" t="s">
        <v>141</v>
      </c>
      <c r="D27" s="195" t="s">
        <v>142</v>
      </c>
      <c r="E27" s="187" t="s">
        <v>125</v>
      </c>
      <c r="F27" s="185" t="s">
        <v>143</v>
      </c>
      <c r="G27" s="195" t="s">
        <v>144</v>
      </c>
      <c r="H27" s="219" t="s">
        <v>145</v>
      </c>
    </row>
    <row r="28" spans="1:8" ht="15" customHeight="1" thickBot="1">
      <c r="A28" s="200"/>
      <c r="B28" s="201"/>
      <c r="C28" s="198"/>
      <c r="D28" s="196"/>
      <c r="E28" s="188"/>
      <c r="F28" s="186"/>
      <c r="G28" s="196"/>
      <c r="H28" s="219"/>
    </row>
    <row r="29" spans="1:8" ht="15.75" customHeight="1">
      <c r="A29" s="199">
        <v>12</v>
      </c>
      <c r="B29" s="201">
        <v>12</v>
      </c>
      <c r="C29" s="197" t="s">
        <v>118</v>
      </c>
      <c r="D29" s="195" t="s">
        <v>119</v>
      </c>
      <c r="E29" s="187" t="s">
        <v>170</v>
      </c>
      <c r="F29" s="185" t="s">
        <v>121</v>
      </c>
      <c r="G29" s="195"/>
      <c r="H29" s="219" t="s">
        <v>122</v>
      </c>
    </row>
    <row r="30" spans="1:8" ht="15" customHeight="1" thickBot="1">
      <c r="A30" s="200"/>
      <c r="B30" s="201"/>
      <c r="C30" s="198"/>
      <c r="D30" s="196"/>
      <c r="E30" s="188"/>
      <c r="F30" s="186"/>
      <c r="G30" s="196"/>
      <c r="H30" s="219"/>
    </row>
    <row r="31" spans="1:8" ht="12.75" customHeight="1">
      <c r="A31" s="199">
        <v>13</v>
      </c>
      <c r="B31" s="201">
        <v>13</v>
      </c>
      <c r="C31" s="197" t="s">
        <v>123</v>
      </c>
      <c r="D31" s="195" t="s">
        <v>124</v>
      </c>
      <c r="E31" s="187" t="s">
        <v>125</v>
      </c>
      <c r="F31" s="185" t="s">
        <v>126</v>
      </c>
      <c r="G31" s="195"/>
      <c r="H31" s="219" t="s">
        <v>127</v>
      </c>
    </row>
    <row r="32" spans="1:8" ht="15" customHeight="1" thickBot="1">
      <c r="A32" s="200"/>
      <c r="B32" s="201"/>
      <c r="C32" s="198"/>
      <c r="D32" s="196"/>
      <c r="E32" s="188"/>
      <c r="F32" s="186"/>
      <c r="G32" s="196"/>
      <c r="H32" s="219"/>
    </row>
    <row r="33" spans="1:8" ht="12.75" customHeight="1">
      <c r="A33" s="199">
        <v>14</v>
      </c>
      <c r="B33" s="201">
        <v>14</v>
      </c>
      <c r="C33" s="197" t="s">
        <v>162</v>
      </c>
      <c r="D33" s="195" t="s">
        <v>163</v>
      </c>
      <c r="E33" s="187" t="s">
        <v>120</v>
      </c>
      <c r="F33" s="185" t="s">
        <v>164</v>
      </c>
      <c r="G33" s="195">
        <v>6307043838</v>
      </c>
      <c r="H33" s="219" t="s">
        <v>165</v>
      </c>
    </row>
    <row r="34" spans="1:8" ht="15" customHeight="1" thickBot="1">
      <c r="A34" s="200"/>
      <c r="B34" s="201"/>
      <c r="C34" s="198"/>
      <c r="D34" s="196"/>
      <c r="E34" s="188"/>
      <c r="F34" s="186"/>
      <c r="G34" s="196"/>
      <c r="H34" s="219"/>
    </row>
    <row r="35" spans="1:8" ht="12.75" customHeight="1">
      <c r="A35" s="199">
        <v>15</v>
      </c>
      <c r="B35" s="201">
        <v>15</v>
      </c>
      <c r="C35" s="197" t="s">
        <v>66</v>
      </c>
      <c r="D35" s="195" t="s">
        <v>67</v>
      </c>
      <c r="E35" s="187" t="s">
        <v>68</v>
      </c>
      <c r="F35" s="185" t="s">
        <v>69</v>
      </c>
      <c r="G35" s="195" t="s">
        <v>70</v>
      </c>
      <c r="H35" s="219" t="s">
        <v>169</v>
      </c>
    </row>
    <row r="36" spans="1:8" ht="15" customHeight="1" thickBot="1">
      <c r="A36" s="200"/>
      <c r="B36" s="201"/>
      <c r="C36" s="198"/>
      <c r="D36" s="196"/>
      <c r="E36" s="188"/>
      <c r="F36" s="186"/>
      <c r="G36" s="196"/>
      <c r="H36" s="219"/>
    </row>
    <row r="37" spans="1:8" ht="15.75" customHeight="1">
      <c r="A37" s="199">
        <v>16</v>
      </c>
      <c r="B37" s="201">
        <v>16</v>
      </c>
      <c r="C37" s="197" t="s">
        <v>71</v>
      </c>
      <c r="D37" s="195" t="s">
        <v>72</v>
      </c>
      <c r="E37" s="187" t="s">
        <v>68</v>
      </c>
      <c r="F37" s="185" t="s">
        <v>73</v>
      </c>
      <c r="G37" s="195"/>
      <c r="H37" s="219" t="s">
        <v>74</v>
      </c>
    </row>
    <row r="38" spans="1:8" ht="13.15" customHeight="1" thickBot="1">
      <c r="A38" s="200"/>
      <c r="B38" s="201"/>
      <c r="C38" s="198"/>
      <c r="D38" s="196"/>
      <c r="E38" s="188"/>
      <c r="F38" s="186"/>
      <c r="G38" s="196"/>
      <c r="H38" s="219"/>
    </row>
    <row r="39" spans="1:8" ht="13.15" customHeight="1">
      <c r="A39" s="199">
        <v>17</v>
      </c>
      <c r="B39" s="201">
        <v>17</v>
      </c>
      <c r="C39" s="197" t="s">
        <v>86</v>
      </c>
      <c r="D39" s="195" t="s">
        <v>87</v>
      </c>
      <c r="E39" s="187" t="s">
        <v>82</v>
      </c>
      <c r="F39" s="185" t="s">
        <v>88</v>
      </c>
      <c r="G39" s="195" t="s">
        <v>89</v>
      </c>
      <c r="H39" s="219" t="s">
        <v>90</v>
      </c>
    </row>
    <row r="40" spans="1:8" ht="13.15" customHeight="1" thickBot="1">
      <c r="A40" s="200"/>
      <c r="B40" s="201"/>
      <c r="C40" s="198"/>
      <c r="D40" s="196"/>
      <c r="E40" s="188"/>
      <c r="F40" s="186"/>
      <c r="G40" s="196"/>
      <c r="H40" s="219"/>
    </row>
    <row r="41" spans="1:8" ht="13.15" customHeight="1">
      <c r="A41" s="199">
        <v>18</v>
      </c>
      <c r="B41" s="201">
        <v>18</v>
      </c>
      <c r="C41" s="197" t="s">
        <v>80</v>
      </c>
      <c r="D41" s="195" t="s">
        <v>81</v>
      </c>
      <c r="E41" s="187" t="s">
        <v>82</v>
      </c>
      <c r="F41" s="185" t="s">
        <v>83</v>
      </c>
      <c r="G41" s="195" t="s">
        <v>84</v>
      </c>
      <c r="H41" s="219" t="s">
        <v>85</v>
      </c>
    </row>
    <row r="42" spans="1:8" ht="13.15" customHeight="1" thickBot="1">
      <c r="A42" s="200"/>
      <c r="B42" s="201"/>
      <c r="C42" s="198"/>
      <c r="D42" s="196"/>
      <c r="E42" s="188"/>
      <c r="F42" s="186"/>
      <c r="G42" s="196"/>
      <c r="H42" s="219"/>
    </row>
    <row r="43" spans="1:8" ht="13.15" customHeight="1">
      <c r="A43" s="199">
        <v>19</v>
      </c>
      <c r="B43" s="201">
        <v>19</v>
      </c>
      <c r="C43" s="197" t="s">
        <v>99</v>
      </c>
      <c r="D43" s="195" t="s">
        <v>100</v>
      </c>
      <c r="E43" s="187" t="s">
        <v>101</v>
      </c>
      <c r="F43" s="185" t="s">
        <v>102</v>
      </c>
      <c r="G43" s="195" t="s">
        <v>103</v>
      </c>
      <c r="H43" s="219" t="s">
        <v>104</v>
      </c>
    </row>
    <row r="44" spans="1:8" ht="13.15" customHeight="1" thickBot="1">
      <c r="A44" s="200"/>
      <c r="B44" s="201"/>
      <c r="C44" s="198"/>
      <c r="D44" s="196"/>
      <c r="E44" s="188"/>
      <c r="F44" s="186"/>
      <c r="G44" s="196"/>
      <c r="H44" s="219"/>
    </row>
    <row r="45" spans="1:8" ht="13.15" customHeight="1">
      <c r="A45" s="199">
        <v>20</v>
      </c>
      <c r="B45" s="201">
        <v>20</v>
      </c>
      <c r="C45" s="197" t="s">
        <v>128</v>
      </c>
      <c r="D45" s="195" t="s">
        <v>129</v>
      </c>
      <c r="E45" s="187" t="s">
        <v>125</v>
      </c>
      <c r="F45" s="185" t="s">
        <v>130</v>
      </c>
      <c r="G45" s="195"/>
      <c r="H45" s="219" t="s">
        <v>131</v>
      </c>
    </row>
    <row r="46" spans="1:8" ht="13.15" customHeight="1" thickBot="1">
      <c r="A46" s="200"/>
      <c r="B46" s="201"/>
      <c r="C46" s="198"/>
      <c r="D46" s="196"/>
      <c r="E46" s="188"/>
      <c r="F46" s="186"/>
      <c r="G46" s="196"/>
      <c r="H46" s="219"/>
    </row>
    <row r="47" spans="1:8" ht="13.15" customHeight="1">
      <c r="A47" s="199">
        <v>21</v>
      </c>
      <c r="B47" s="201">
        <v>21</v>
      </c>
      <c r="C47" s="197" t="s">
        <v>158</v>
      </c>
      <c r="D47" s="195" t="s">
        <v>159</v>
      </c>
      <c r="E47" s="187" t="s">
        <v>120</v>
      </c>
      <c r="F47" s="185" t="s">
        <v>160</v>
      </c>
      <c r="G47" s="195">
        <v>3168</v>
      </c>
      <c r="H47" s="219" t="s">
        <v>161</v>
      </c>
    </row>
    <row r="48" spans="1:8" ht="13.15" customHeight="1" thickBot="1">
      <c r="A48" s="200"/>
      <c r="B48" s="201"/>
      <c r="C48" s="198"/>
      <c r="D48" s="196"/>
      <c r="E48" s="188"/>
      <c r="F48" s="186"/>
      <c r="G48" s="196"/>
      <c r="H48" s="219"/>
    </row>
    <row r="49" spans="1:8" ht="13.15" customHeight="1">
      <c r="A49" s="199">
        <v>22</v>
      </c>
      <c r="B49" s="201">
        <v>22</v>
      </c>
      <c r="C49" s="197" t="s">
        <v>146</v>
      </c>
      <c r="D49" s="195" t="s">
        <v>147</v>
      </c>
      <c r="E49" s="187" t="s">
        <v>125</v>
      </c>
      <c r="F49" s="185" t="s">
        <v>148</v>
      </c>
      <c r="G49" s="195">
        <v>6008137012</v>
      </c>
      <c r="H49" s="219" t="s">
        <v>149</v>
      </c>
    </row>
    <row r="50" spans="1:8" ht="13.15" customHeight="1">
      <c r="A50" s="200"/>
      <c r="B50" s="201"/>
      <c r="C50" s="198"/>
      <c r="D50" s="196"/>
      <c r="E50" s="188"/>
      <c r="F50" s="186"/>
      <c r="G50" s="196"/>
      <c r="H50" s="219"/>
    </row>
    <row r="51" spans="1:8" ht="13.15" hidden="1" customHeight="1">
      <c r="A51" s="199">
        <v>23</v>
      </c>
      <c r="B51" s="199"/>
      <c r="C51" s="190"/>
      <c r="D51" s="193"/>
      <c r="E51" s="206"/>
      <c r="F51" s="208"/>
      <c r="G51" s="209"/>
      <c r="H51" s="190"/>
    </row>
    <row r="52" spans="1:8" ht="13.15" hidden="1" customHeight="1">
      <c r="A52" s="200"/>
      <c r="B52" s="199"/>
      <c r="C52" s="190"/>
      <c r="D52" s="193"/>
      <c r="E52" s="206"/>
      <c r="F52" s="208"/>
      <c r="G52" s="209"/>
      <c r="H52" s="190"/>
    </row>
    <row r="53" spans="1:8" ht="13.15" hidden="1" customHeight="1">
      <c r="A53" s="199">
        <v>24</v>
      </c>
      <c r="B53" s="199"/>
      <c r="C53" s="190"/>
      <c r="D53" s="193"/>
      <c r="E53" s="206"/>
      <c r="F53" s="208"/>
      <c r="G53" s="207"/>
      <c r="H53" s="234"/>
    </row>
    <row r="54" spans="1:8" ht="13.15" hidden="1" customHeight="1">
      <c r="A54" s="200"/>
      <c r="B54" s="199"/>
      <c r="C54" s="190"/>
      <c r="D54" s="193"/>
      <c r="E54" s="206"/>
      <c r="F54" s="208"/>
      <c r="G54" s="207"/>
      <c r="H54" s="234"/>
    </row>
    <row r="55" spans="1:8" ht="13.15" hidden="1" customHeight="1">
      <c r="A55" s="193">
        <v>25</v>
      </c>
      <c r="B55" s="199"/>
      <c r="C55" s="204"/>
      <c r="D55" s="205"/>
      <c r="E55" s="192"/>
      <c r="F55" s="212"/>
      <c r="G55" s="205"/>
      <c r="H55" s="235"/>
    </row>
    <row r="56" spans="1:8" ht="13.15" hidden="1" customHeight="1">
      <c r="A56" s="193"/>
      <c r="B56" s="199"/>
      <c r="C56" s="204"/>
      <c r="D56" s="205"/>
      <c r="E56" s="192"/>
      <c r="F56" s="213"/>
      <c r="G56" s="205"/>
      <c r="H56" s="236"/>
    </row>
    <row r="57" spans="1:8" ht="13.15" hidden="1" customHeight="1">
      <c r="A57" s="193">
        <v>26</v>
      </c>
      <c r="B57" s="199"/>
      <c r="C57" s="204"/>
      <c r="D57" s="205"/>
      <c r="E57" s="205"/>
      <c r="F57" s="204"/>
      <c r="G57" s="205"/>
      <c r="H57" s="204"/>
    </row>
    <row r="58" spans="1:8" ht="13.15" hidden="1" customHeight="1">
      <c r="A58" s="193"/>
      <c r="B58" s="199"/>
      <c r="C58" s="204"/>
      <c r="D58" s="205"/>
      <c r="E58" s="205"/>
      <c r="F58" s="204"/>
      <c r="G58" s="205"/>
      <c r="H58" s="204"/>
    </row>
    <row r="59" spans="1:8" ht="13.15" hidden="1" customHeight="1">
      <c r="A59" s="193">
        <v>27</v>
      </c>
      <c r="B59" s="199"/>
      <c r="C59" s="210"/>
      <c r="D59" s="211"/>
      <c r="E59" s="192"/>
      <c r="F59" s="190"/>
      <c r="G59" s="189"/>
      <c r="H59" s="190"/>
    </row>
    <row r="60" spans="1:8" ht="13.15" hidden="1" customHeight="1">
      <c r="A60" s="193"/>
      <c r="B60" s="199"/>
      <c r="C60" s="210"/>
      <c r="D60" s="191"/>
      <c r="E60" s="192"/>
      <c r="F60" s="190"/>
      <c r="G60" s="189"/>
      <c r="H60" s="190"/>
    </row>
    <row r="61" spans="1:8" ht="13.15" hidden="1" customHeight="1">
      <c r="A61" s="193">
        <v>28</v>
      </c>
      <c r="B61" s="199"/>
      <c r="C61" s="204"/>
      <c r="D61" s="205"/>
      <c r="E61" s="205"/>
      <c r="F61" s="190"/>
      <c r="G61" s="205"/>
      <c r="H61" s="204"/>
    </row>
    <row r="62" spans="1:8" ht="13.15" hidden="1" customHeight="1">
      <c r="A62" s="193"/>
      <c r="B62" s="199"/>
      <c r="C62" s="204"/>
      <c r="D62" s="205"/>
      <c r="E62" s="205"/>
      <c r="F62" s="190"/>
      <c r="G62" s="205"/>
      <c r="H62" s="204"/>
    </row>
    <row r="63" spans="1:8" ht="13.15" hidden="1" customHeight="1">
      <c r="A63" s="193">
        <v>29</v>
      </c>
      <c r="B63" s="199"/>
      <c r="C63" s="190"/>
      <c r="D63" s="193"/>
      <c r="E63" s="193"/>
      <c r="F63" s="190"/>
      <c r="G63" s="194"/>
      <c r="H63" s="190"/>
    </row>
    <row r="64" spans="1:8" ht="13.15" hidden="1" customHeight="1">
      <c r="A64" s="193"/>
      <c r="B64" s="199"/>
      <c r="C64" s="190"/>
      <c r="D64" s="193"/>
      <c r="E64" s="193"/>
      <c r="F64" s="190"/>
      <c r="G64" s="194"/>
      <c r="H64" s="190"/>
    </row>
    <row r="65" spans="1:8" ht="13.15" hidden="1" customHeight="1">
      <c r="A65" s="193">
        <v>30</v>
      </c>
      <c r="B65" s="199"/>
      <c r="C65" s="190"/>
      <c r="D65" s="191"/>
      <c r="E65" s="192"/>
      <c r="F65" s="190"/>
      <c r="G65" s="189"/>
      <c r="H65" s="190"/>
    </row>
    <row r="66" spans="1:8" ht="13.15" hidden="1" customHeight="1">
      <c r="A66" s="193"/>
      <c r="B66" s="199"/>
      <c r="C66" s="190"/>
      <c r="D66" s="191"/>
      <c r="E66" s="192"/>
      <c r="F66" s="190"/>
      <c r="G66" s="189"/>
      <c r="H66" s="190"/>
    </row>
    <row r="67" spans="1:8" ht="12.75" hidden="1" customHeight="1">
      <c r="A67" s="193">
        <v>31</v>
      </c>
      <c r="B67" s="199"/>
      <c r="C67" s="190"/>
      <c r="D67" s="193"/>
      <c r="E67" s="193"/>
      <c r="F67" s="190"/>
      <c r="G67" s="194"/>
      <c r="H67" s="190"/>
    </row>
    <row r="68" spans="1:8" hidden="1">
      <c r="A68" s="193"/>
      <c r="B68" s="199"/>
      <c r="C68" s="190"/>
      <c r="D68" s="193"/>
      <c r="E68" s="193"/>
      <c r="F68" s="190"/>
      <c r="G68" s="194"/>
      <c r="H68" s="190"/>
    </row>
    <row r="69" spans="1:8" hidden="1">
      <c r="A69" s="193">
        <v>32</v>
      </c>
      <c r="B69" s="199"/>
      <c r="C69" s="190"/>
      <c r="D69" s="191"/>
      <c r="E69" s="192"/>
      <c r="F69" s="190"/>
      <c r="G69" s="189"/>
      <c r="H69" s="190"/>
    </row>
    <row r="70" spans="1:8" hidden="1">
      <c r="A70" s="193"/>
      <c r="B70" s="199"/>
      <c r="C70" s="190"/>
      <c r="D70" s="191"/>
      <c r="E70" s="192"/>
      <c r="F70" s="190"/>
      <c r="G70" s="189"/>
      <c r="H70" s="190"/>
    </row>
    <row r="73" spans="1:8">
      <c r="A73" s="88" t="s">
        <v>55</v>
      </c>
    </row>
    <row r="75" spans="1:8">
      <c r="A75" s="88" t="s">
        <v>56</v>
      </c>
    </row>
    <row r="77" spans="1:8">
      <c r="A77" s="88" t="s">
        <v>57</v>
      </c>
    </row>
    <row r="81" spans="1:1">
      <c r="A81" s="88" t="s">
        <v>58</v>
      </c>
    </row>
  </sheetData>
  <sortState ref="B7:H50">
    <sortCondition ref="B7:B50"/>
  </sortState>
  <mergeCells count="267">
    <mergeCell ref="H67:H68"/>
    <mergeCell ref="H69:H70"/>
    <mergeCell ref="C2:H2"/>
    <mergeCell ref="A1:H1"/>
    <mergeCell ref="A3:H3"/>
    <mergeCell ref="H59:H60"/>
    <mergeCell ref="H61:H62"/>
    <mergeCell ref="H63:H64"/>
    <mergeCell ref="H65:H66"/>
    <mergeCell ref="H51:H52"/>
    <mergeCell ref="H39:H40"/>
    <mergeCell ref="H41:H42"/>
    <mergeCell ref="H27:H28"/>
    <mergeCell ref="H29:H30"/>
    <mergeCell ref="H31:H32"/>
    <mergeCell ref="H33:H34"/>
    <mergeCell ref="H53:H54"/>
    <mergeCell ref="H55:H56"/>
    <mergeCell ref="H57:H58"/>
    <mergeCell ref="H43:H44"/>
    <mergeCell ref="H45:H46"/>
    <mergeCell ref="H47:H48"/>
    <mergeCell ref="H49:H50"/>
    <mergeCell ref="H21:H22"/>
    <mergeCell ref="H23:H24"/>
    <mergeCell ref="H25:H26"/>
    <mergeCell ref="H11:H12"/>
    <mergeCell ref="H13:H14"/>
    <mergeCell ref="H15:H16"/>
    <mergeCell ref="H17:H18"/>
    <mergeCell ref="H35:H36"/>
    <mergeCell ref="H37:H38"/>
    <mergeCell ref="H5:H6"/>
    <mergeCell ref="H7:H8"/>
    <mergeCell ref="H9:H10"/>
    <mergeCell ref="G5:G6"/>
    <mergeCell ref="G7:G8"/>
    <mergeCell ref="G9:G10"/>
    <mergeCell ref="A7:A8"/>
    <mergeCell ref="D7:D8"/>
    <mergeCell ref="H19:H20"/>
    <mergeCell ref="A5:A6"/>
    <mergeCell ref="F7:F8"/>
    <mergeCell ref="F9:F10"/>
    <mergeCell ref="F11:F12"/>
    <mergeCell ref="B5:B6"/>
    <mergeCell ref="C5:C6"/>
    <mergeCell ref="D5:D6"/>
    <mergeCell ref="A9:A10"/>
    <mergeCell ref="E5:F6"/>
    <mergeCell ref="D9:D10"/>
    <mergeCell ref="E17:E18"/>
    <mergeCell ref="B11:B12"/>
    <mergeCell ref="C11:C12"/>
    <mergeCell ref="D11:D12"/>
    <mergeCell ref="B7:B8"/>
    <mergeCell ref="C7:C8"/>
    <mergeCell ref="B9:B10"/>
    <mergeCell ref="C9:C10"/>
    <mergeCell ref="A69:A70"/>
    <mergeCell ref="B69:B70"/>
    <mergeCell ref="F67:F68"/>
    <mergeCell ref="A63:A64"/>
    <mergeCell ref="B63:B64"/>
    <mergeCell ref="E63:E64"/>
    <mergeCell ref="F33:F34"/>
    <mergeCell ref="A67:A68"/>
    <mergeCell ref="B67:B68"/>
    <mergeCell ref="E67:E68"/>
    <mergeCell ref="A65:A66"/>
    <mergeCell ref="B65:B66"/>
    <mergeCell ref="C65:C66"/>
    <mergeCell ref="E65:E66"/>
    <mergeCell ref="C63:C64"/>
    <mergeCell ref="D63:D64"/>
    <mergeCell ref="A61:A62"/>
    <mergeCell ref="B61:B62"/>
    <mergeCell ref="C61:C62"/>
    <mergeCell ref="D61:D62"/>
    <mergeCell ref="A59:A60"/>
    <mergeCell ref="B59:B60"/>
    <mergeCell ref="A57:A58"/>
    <mergeCell ref="B57:B58"/>
    <mergeCell ref="G65:G66"/>
    <mergeCell ref="F63:F64"/>
    <mergeCell ref="F65:F66"/>
    <mergeCell ref="G63:G64"/>
    <mergeCell ref="G59:G60"/>
    <mergeCell ref="D59:D60"/>
    <mergeCell ref="E57:E58"/>
    <mergeCell ref="G57:G58"/>
    <mergeCell ref="F55:F56"/>
    <mergeCell ref="F57:F58"/>
    <mergeCell ref="E55:E56"/>
    <mergeCell ref="G55:G56"/>
    <mergeCell ref="E61:E62"/>
    <mergeCell ref="G61:G62"/>
    <mergeCell ref="F59:F60"/>
    <mergeCell ref="F61:F62"/>
    <mergeCell ref="D65:D66"/>
    <mergeCell ref="C57:C58"/>
    <mergeCell ref="D57:D58"/>
    <mergeCell ref="A55:A56"/>
    <mergeCell ref="B55:B56"/>
    <mergeCell ref="C55:C56"/>
    <mergeCell ref="D55:D56"/>
    <mergeCell ref="E59:E60"/>
    <mergeCell ref="G49:G50"/>
    <mergeCell ref="E53:E54"/>
    <mergeCell ref="G53:G54"/>
    <mergeCell ref="F51:F52"/>
    <mergeCell ref="F53:F54"/>
    <mergeCell ref="A53:A54"/>
    <mergeCell ref="B53:B54"/>
    <mergeCell ref="C53:C54"/>
    <mergeCell ref="D53:D54"/>
    <mergeCell ref="A51:A52"/>
    <mergeCell ref="B51:B52"/>
    <mergeCell ref="E51:E52"/>
    <mergeCell ref="G51:G52"/>
    <mergeCell ref="D51:D52"/>
    <mergeCell ref="C51:C52"/>
    <mergeCell ref="C59:C60"/>
    <mergeCell ref="A45:A46"/>
    <mergeCell ref="B45:B46"/>
    <mergeCell ref="C45:C46"/>
    <mergeCell ref="D45:D46"/>
    <mergeCell ref="A43:A44"/>
    <mergeCell ref="F47:F48"/>
    <mergeCell ref="F49:F50"/>
    <mergeCell ref="A49:A50"/>
    <mergeCell ref="B49:B50"/>
    <mergeCell ref="C49:C50"/>
    <mergeCell ref="D49:D50"/>
    <mergeCell ref="A47:A48"/>
    <mergeCell ref="B47:B48"/>
    <mergeCell ref="E47:E48"/>
    <mergeCell ref="E49:E50"/>
    <mergeCell ref="B43:B44"/>
    <mergeCell ref="E43:E44"/>
    <mergeCell ref="D47:D48"/>
    <mergeCell ref="C47:C48"/>
    <mergeCell ref="G43:G44"/>
    <mergeCell ref="B37:B38"/>
    <mergeCell ref="B39:B40"/>
    <mergeCell ref="B41:B42"/>
    <mergeCell ref="G41:G42"/>
    <mergeCell ref="F41:F42"/>
    <mergeCell ref="D39:D40"/>
    <mergeCell ref="F43:F44"/>
    <mergeCell ref="A35:A36"/>
    <mergeCell ref="A37:A38"/>
    <mergeCell ref="A39:A40"/>
    <mergeCell ref="A41:A42"/>
    <mergeCell ref="E39:E40"/>
    <mergeCell ref="G39:G40"/>
    <mergeCell ref="F39:F40"/>
    <mergeCell ref="C41:C42"/>
    <mergeCell ref="D41:D42"/>
    <mergeCell ref="E41:E42"/>
    <mergeCell ref="B35:B36"/>
    <mergeCell ref="D43:D44"/>
    <mergeCell ref="C43:C44"/>
    <mergeCell ref="C35:C36"/>
    <mergeCell ref="D35:D36"/>
    <mergeCell ref="C39:C40"/>
    <mergeCell ref="E21:E22"/>
    <mergeCell ref="E33:E34"/>
    <mergeCell ref="G35:G36"/>
    <mergeCell ref="F35:F36"/>
    <mergeCell ref="F19:F20"/>
    <mergeCell ref="F21:F22"/>
    <mergeCell ref="A13:A14"/>
    <mergeCell ref="B13:B14"/>
    <mergeCell ref="C13:C14"/>
    <mergeCell ref="D13:D14"/>
    <mergeCell ref="A23:A24"/>
    <mergeCell ref="B23:B24"/>
    <mergeCell ref="C23:C24"/>
    <mergeCell ref="D23:D24"/>
    <mergeCell ref="C27:C28"/>
    <mergeCell ref="D27:D28"/>
    <mergeCell ref="F27:F28"/>
    <mergeCell ref="F29:F30"/>
    <mergeCell ref="E29:E30"/>
    <mergeCell ref="G29:G30"/>
    <mergeCell ref="D29:D30"/>
    <mergeCell ref="A25:A26"/>
    <mergeCell ref="A11:A12"/>
    <mergeCell ref="A15:A16"/>
    <mergeCell ref="B15:B16"/>
    <mergeCell ref="C15:C16"/>
    <mergeCell ref="D15:D16"/>
    <mergeCell ref="A21:A22"/>
    <mergeCell ref="B21:B22"/>
    <mergeCell ref="C17:C18"/>
    <mergeCell ref="D17:D18"/>
    <mergeCell ref="A17:A18"/>
    <mergeCell ref="B17:B18"/>
    <mergeCell ref="C19:C20"/>
    <mergeCell ref="D19:D20"/>
    <mergeCell ref="A19:A20"/>
    <mergeCell ref="B19:B20"/>
    <mergeCell ref="C21:C22"/>
    <mergeCell ref="B25:B26"/>
    <mergeCell ref="A27:A28"/>
    <mergeCell ref="B27:B28"/>
    <mergeCell ref="A29:A30"/>
    <mergeCell ref="B29:B30"/>
    <mergeCell ref="E25:E26"/>
    <mergeCell ref="G25:G26"/>
    <mergeCell ref="F25:F26"/>
    <mergeCell ref="A31:A32"/>
    <mergeCell ref="B31:B32"/>
    <mergeCell ref="C31:C32"/>
    <mergeCell ref="D31:D32"/>
    <mergeCell ref="C29:C30"/>
    <mergeCell ref="C25:C26"/>
    <mergeCell ref="D25:D26"/>
    <mergeCell ref="A33:A34"/>
    <mergeCell ref="B33:B34"/>
    <mergeCell ref="C33:C34"/>
    <mergeCell ref="D33:D34"/>
    <mergeCell ref="E31:E32"/>
    <mergeCell ref="D4:E4"/>
    <mergeCell ref="D21:D22"/>
    <mergeCell ref="E19:E20"/>
    <mergeCell ref="G19:G20"/>
    <mergeCell ref="E11:E12"/>
    <mergeCell ref="G11:G12"/>
    <mergeCell ref="E9:E10"/>
    <mergeCell ref="G21:G22"/>
    <mergeCell ref="G33:G34"/>
    <mergeCell ref="E27:E28"/>
    <mergeCell ref="G27:G28"/>
    <mergeCell ref="E23:E24"/>
    <mergeCell ref="G23:G24"/>
    <mergeCell ref="F23:F24"/>
    <mergeCell ref="G17:G18"/>
    <mergeCell ref="E13:E14"/>
    <mergeCell ref="G13:G14"/>
    <mergeCell ref="E15:E16"/>
    <mergeCell ref="G15:G16"/>
    <mergeCell ref="F13:F14"/>
    <mergeCell ref="F15:F16"/>
    <mergeCell ref="F17:F18"/>
    <mergeCell ref="E7:E8"/>
    <mergeCell ref="G69:G70"/>
    <mergeCell ref="C69:C70"/>
    <mergeCell ref="D69:D70"/>
    <mergeCell ref="E69:E70"/>
    <mergeCell ref="F69:F70"/>
    <mergeCell ref="C67:C68"/>
    <mergeCell ref="D67:D68"/>
    <mergeCell ref="G67:G68"/>
    <mergeCell ref="G31:G32"/>
    <mergeCell ref="F31:F32"/>
    <mergeCell ref="E35:E36"/>
    <mergeCell ref="C37:C38"/>
    <mergeCell ref="D37:D38"/>
    <mergeCell ref="E37:E38"/>
    <mergeCell ref="G37:G38"/>
    <mergeCell ref="F37:F38"/>
    <mergeCell ref="G47:G48"/>
    <mergeCell ref="E45:E46"/>
    <mergeCell ref="G45:G46"/>
    <mergeCell ref="F45:F46"/>
  </mergeCells>
  <phoneticPr fontId="0" type="noConversion"/>
  <printOptions horizontalCentered="1"/>
  <pageMargins left="0" right="0" top="0.19685039370078741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AQ83"/>
  <sheetViews>
    <sheetView tabSelected="1" zoomScaleNormal="100" workbookViewId="0">
      <selection activeCell="I20" sqref="I20"/>
    </sheetView>
  </sheetViews>
  <sheetFormatPr defaultRowHeight="12.75"/>
  <cols>
    <col min="1" max="1" width="4.7109375" customWidth="1"/>
    <col min="2" max="2" width="14.140625" customWidth="1"/>
    <col min="3" max="3" width="8" customWidth="1"/>
    <col min="4" max="4" width="7.7109375" customWidth="1"/>
    <col min="5" max="20" width="4.7109375" customWidth="1"/>
    <col min="21" max="21" width="14.140625" customWidth="1"/>
    <col min="22" max="23" width="7.7109375" customWidth="1"/>
    <col min="24" max="24" width="4.7109375" customWidth="1"/>
    <col min="26" max="26" width="9.140625" customWidth="1"/>
    <col min="27" max="27" width="3" hidden="1" customWidth="1"/>
    <col min="28" max="28" width="4" hidden="1" customWidth="1"/>
    <col min="29" max="29" width="3.42578125" hidden="1" customWidth="1"/>
    <col min="30" max="30" width="3.7109375" hidden="1" customWidth="1"/>
    <col min="31" max="31" width="0" hidden="1" customWidth="1"/>
  </cols>
  <sheetData>
    <row r="1" spans="1:31" ht="18">
      <c r="A1" s="237" t="s">
        <v>25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101"/>
      <c r="Z1" s="102"/>
    </row>
    <row r="2" spans="1:31" ht="13.5" customHeight="1" thickBot="1">
      <c r="A2" s="242" t="s">
        <v>26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01"/>
      <c r="Z2" s="102"/>
    </row>
    <row r="3" spans="1:31" ht="27.75" customHeight="1" thickBot="1">
      <c r="A3" s="101"/>
      <c r="B3" s="101"/>
      <c r="C3" s="101"/>
      <c r="D3" s="103"/>
      <c r="E3" s="103"/>
      <c r="F3" s="243" t="str">
        <f>HYPERLINK([1]реквизиты!$A$2)</f>
        <v>Чемпионат России по САМБО среди женщин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5"/>
      <c r="T3" s="101"/>
      <c r="U3" s="101"/>
      <c r="V3" s="101"/>
      <c r="W3" s="101"/>
      <c r="X3" s="101"/>
      <c r="Y3" s="101"/>
      <c r="Z3" s="102"/>
    </row>
    <row r="4" spans="1:31" ht="15" customHeight="1" thickBot="1">
      <c r="A4" s="104"/>
      <c r="B4" s="104"/>
      <c r="C4" s="101"/>
      <c r="D4" s="101"/>
      <c r="E4" s="101"/>
      <c r="F4" s="248" t="str">
        <f>HYPERLINK([1]реквизиты!$A$3)</f>
        <v>4-8  марта  2016 г.  г. Химки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105"/>
      <c r="U4" s="257" t="s">
        <v>167</v>
      </c>
      <c r="V4" s="238" t="str">
        <f>HYPERLINK(пр.взв.!D4)</f>
        <v>в.к. 56  кг.</v>
      </c>
      <c r="W4" s="239"/>
      <c r="X4" s="101"/>
      <c r="Y4" s="101"/>
      <c r="Z4" s="102"/>
    </row>
    <row r="5" spans="1:31" ht="14.25" customHeight="1" thickBot="1">
      <c r="A5" s="246" t="s">
        <v>0</v>
      </c>
      <c r="B5" s="101"/>
      <c r="C5" s="101"/>
      <c r="D5" s="101"/>
      <c r="E5" s="101"/>
      <c r="F5" s="101"/>
      <c r="G5" s="101"/>
      <c r="H5" s="106"/>
      <c r="I5" s="246" t="s">
        <v>2</v>
      </c>
      <c r="J5" s="107"/>
      <c r="K5" s="507">
        <f>AE7</f>
        <v>1</v>
      </c>
      <c r="L5" s="107"/>
      <c r="M5" s="107"/>
      <c r="N5" s="107"/>
      <c r="O5" s="107"/>
      <c r="P5" s="510" t="str">
        <f>VLOOKUP(O6,пр.взв.!B7:E70,2,FALSE)</f>
        <v>БЕЛЫХ Анастасия Олеговна</v>
      </c>
      <c r="Q5" s="511"/>
      <c r="R5" s="511"/>
      <c r="S5" s="512"/>
      <c r="T5" s="107"/>
      <c r="U5" s="258"/>
      <c r="V5" s="240"/>
      <c r="W5" s="241"/>
      <c r="X5" s="246" t="s">
        <v>1</v>
      </c>
      <c r="Y5" s="101"/>
      <c r="Z5" s="102"/>
    </row>
    <row r="6" spans="1:31" ht="14.25" customHeight="1" thickBot="1">
      <c r="A6" s="247"/>
      <c r="B6" s="108"/>
      <c r="C6" s="101"/>
      <c r="D6" s="101"/>
      <c r="E6" s="101"/>
      <c r="F6" s="101"/>
      <c r="G6" s="101"/>
      <c r="H6" s="101"/>
      <c r="I6" s="246"/>
      <c r="J6" s="154"/>
      <c r="K6" s="110"/>
      <c r="L6" s="184">
        <v>9</v>
      </c>
      <c r="M6" s="154"/>
      <c r="N6" s="154"/>
      <c r="O6" s="162">
        <f>O11</f>
        <v>18</v>
      </c>
      <c r="P6" s="513"/>
      <c r="Q6" s="514"/>
      <c r="R6" s="514"/>
      <c r="S6" s="515"/>
      <c r="T6" s="107"/>
      <c r="U6" s="101"/>
      <c r="V6" s="101"/>
      <c r="W6" s="101"/>
      <c r="X6" s="247"/>
      <c r="Y6" s="101"/>
      <c r="Z6" s="112"/>
      <c r="AA6" s="96"/>
      <c r="AB6" s="96"/>
      <c r="AC6" s="97"/>
      <c r="AD6" s="97"/>
      <c r="AE6" s="97" t="s">
        <v>60</v>
      </c>
    </row>
    <row r="7" spans="1:31" ht="12.75" customHeight="1" thickBot="1">
      <c r="A7" s="264">
        <v>1</v>
      </c>
      <c r="B7" s="250" t="str">
        <f>VLOOKUP(A7,пр.взв.!B7:C70,2,FALSE)</f>
        <v>Питкилёва Александра Витальевна</v>
      </c>
      <c r="C7" s="250" t="str">
        <f>VLOOKUP(A7,пр.взв.!B7:G70,3,FALSE)</f>
        <v>09.02.95 мс</v>
      </c>
      <c r="D7" s="250" t="str">
        <f>VLOOKUP(A7,пр.взв.!B$7:G$70,4,FALSE)</f>
        <v>ЦФО</v>
      </c>
      <c r="E7" s="101"/>
      <c r="F7" s="101"/>
      <c r="G7" s="113"/>
      <c r="H7" s="101"/>
      <c r="I7" s="114"/>
      <c r="J7" s="154"/>
      <c r="K7" s="115">
        <f>AE8</f>
        <v>9</v>
      </c>
      <c r="L7" s="110" t="s">
        <v>172</v>
      </c>
      <c r="M7" s="184">
        <v>13</v>
      </c>
      <c r="N7" s="116"/>
      <c r="O7" s="117"/>
      <c r="P7" s="117"/>
      <c r="Q7" s="118" t="s">
        <v>23</v>
      </c>
      <c r="R7" s="107"/>
      <c r="S7" s="107"/>
      <c r="T7" s="107"/>
      <c r="U7" s="250" t="str">
        <f>VLOOKUP(X7,пр.взв.!B7:G70,2,FALSE)</f>
        <v>Поликарпова Анастасия Валерьевна</v>
      </c>
      <c r="V7" s="250" t="str">
        <f>VLOOKUP(X7,пр.взв.!B7:G70,3,FALSE)</f>
        <v>12.09.92 мс</v>
      </c>
      <c r="W7" s="250" t="str">
        <f>VLOOKUP(X7,пр.взв.!B$7:G$70,4,FALSE)</f>
        <v>МОС</v>
      </c>
      <c r="X7" s="262">
        <v>2</v>
      </c>
      <c r="Y7" s="101"/>
      <c r="Z7" s="119"/>
      <c r="AA7" s="98"/>
      <c r="AB7" s="98"/>
      <c r="AC7" s="97"/>
      <c r="AD7" s="97">
        <f>IF(K5=L6,K7,K5)</f>
        <v>1</v>
      </c>
      <c r="AE7" s="97">
        <f>IF(I14=""," ",IF(I14=A7,A9,IF(I14=A9,A7,IF(I14=A11,A13,IF(I14=A13,A11,IF(I14=A15,A17,IF(I14=A17,A15,IF(I14=A19,A21,A19))))))))</f>
        <v>1</v>
      </c>
    </row>
    <row r="8" spans="1:31" ht="12.75" customHeight="1">
      <c r="A8" s="254"/>
      <c r="B8" s="251"/>
      <c r="C8" s="251"/>
      <c r="D8" s="251"/>
      <c r="E8" s="120">
        <v>17</v>
      </c>
      <c r="F8" s="121"/>
      <c r="G8" s="122"/>
      <c r="H8" s="123"/>
      <c r="I8" s="117"/>
      <c r="J8" s="154"/>
      <c r="K8" s="124"/>
      <c r="L8" s="115">
        <f>AE11</f>
        <v>13</v>
      </c>
      <c r="M8" s="110" t="s">
        <v>174</v>
      </c>
      <c r="N8" s="184"/>
      <c r="O8" s="118"/>
      <c r="P8" s="118"/>
      <c r="Q8" s="101"/>
      <c r="R8" s="101"/>
      <c r="S8" s="101"/>
      <c r="T8" s="120">
        <v>18</v>
      </c>
      <c r="U8" s="251"/>
      <c r="V8" s="251"/>
      <c r="W8" s="251"/>
      <c r="X8" s="263"/>
      <c r="Y8" s="101"/>
      <c r="Z8" s="119"/>
      <c r="AA8" s="98"/>
      <c r="AB8" s="98"/>
      <c r="AC8" s="97"/>
      <c r="AD8" s="97">
        <f>IF(K9=L10,K11,K9)</f>
        <v>31</v>
      </c>
      <c r="AE8" s="97">
        <f>IF(I14=""," ",IF(E8=I14,E12,IF(E12=I14,E8,IF(E16=I14,E20,E16))))</f>
        <v>9</v>
      </c>
    </row>
    <row r="9" spans="1:31" ht="12.75" customHeight="1" thickBot="1">
      <c r="A9" s="254">
        <v>17</v>
      </c>
      <c r="B9" s="256" t="str">
        <f>VLOOKUP(A9,пр.взв.!B9:C72,2,FALSE)</f>
        <v>БИККУЖИНА Алия Минихановна</v>
      </c>
      <c r="C9" s="256" t="str">
        <f>VLOOKUP(A9,пр.взв.!B7:G70,3,FALSE)</f>
        <v>08.01.92 мс</v>
      </c>
      <c r="D9" s="256" t="str">
        <f>VLOOKUP(A9,пр.взв.!B$7:G$70,4,FALSE)</f>
        <v>ПФО</v>
      </c>
      <c r="E9" s="126" t="s">
        <v>172</v>
      </c>
      <c r="F9" s="127"/>
      <c r="G9" s="121"/>
      <c r="H9" s="124"/>
      <c r="I9" s="125"/>
      <c r="J9" s="154"/>
      <c r="K9" s="517">
        <f>AE9</f>
        <v>31</v>
      </c>
      <c r="L9" s="124"/>
      <c r="M9" s="508"/>
      <c r="N9" s="184">
        <v>7</v>
      </c>
      <c r="O9" s="118"/>
      <c r="P9" s="118"/>
      <c r="Q9" s="118"/>
      <c r="R9" s="129"/>
      <c r="S9" s="130"/>
      <c r="T9" s="126" t="s">
        <v>174</v>
      </c>
      <c r="U9" s="256" t="str">
        <f>VLOOKUP(X9,пр.взв.!B7:G70,2,FALSE)</f>
        <v>БЕЛЫХ Анастасия Олеговна</v>
      </c>
      <c r="V9" s="256" t="str">
        <f>VLOOKUP(X9,пр.взв.!B7:G70,3,FALSE)</f>
        <v>25.07. 92  мсмк</v>
      </c>
      <c r="W9" s="256" t="str">
        <f>VLOOKUP(X9,пр.взв.!B$7:G$70,4,FALSE)</f>
        <v>ПФО</v>
      </c>
      <c r="X9" s="263">
        <v>18</v>
      </c>
      <c r="Y9" s="101"/>
      <c r="Z9" s="119"/>
      <c r="AA9" s="98"/>
      <c r="AB9" s="98"/>
      <c r="AC9" s="97"/>
      <c r="AD9" s="97">
        <f>IF(K33=L34,K35,K33)</f>
        <v>10</v>
      </c>
      <c r="AE9" s="97">
        <f>IF(I30=""," ",IF(I30=A23,A25,IF(I30=A25,A23,IF(I30=A27,A29,IF(I30=A29,A27,IF(I30=A31,A33,IF(I30=A33,A31,IF(I30=A35,A37,A35))))))))</f>
        <v>31</v>
      </c>
    </row>
    <row r="10" spans="1:31" ht="12.75" customHeight="1" thickBot="1">
      <c r="A10" s="255"/>
      <c r="B10" s="251"/>
      <c r="C10" s="251"/>
      <c r="D10" s="251"/>
      <c r="E10" s="121"/>
      <c r="F10" s="131"/>
      <c r="G10" s="120">
        <v>17</v>
      </c>
      <c r="H10" s="111"/>
      <c r="I10" s="132"/>
      <c r="J10" s="154"/>
      <c r="K10" s="518"/>
      <c r="L10" s="184">
        <v>7</v>
      </c>
      <c r="M10" s="509"/>
      <c r="N10" s="110" t="s">
        <v>174</v>
      </c>
      <c r="O10" s="154"/>
      <c r="P10" s="109"/>
      <c r="Q10" s="109"/>
      <c r="R10" s="120">
        <v>18</v>
      </c>
      <c r="S10" s="109"/>
      <c r="T10" s="121"/>
      <c r="U10" s="251"/>
      <c r="V10" s="251"/>
      <c r="W10" s="251"/>
      <c r="X10" s="279"/>
      <c r="Y10" s="101"/>
      <c r="Z10" s="119"/>
      <c r="AA10" s="98"/>
      <c r="AB10" s="98"/>
      <c r="AC10" s="97"/>
      <c r="AD10" s="97">
        <f>IF(K37=L38,K39,K37)</f>
        <v>32</v>
      </c>
      <c r="AE10" s="97">
        <f>IF(I30=""," ",IF(E24=I30,E28,IF(E28=I30,E24,IF(E32=I30,E36,E32))))</f>
        <v>7</v>
      </c>
    </row>
    <row r="11" spans="1:31" ht="12.75" customHeight="1" thickBot="1">
      <c r="A11" s="264">
        <v>9</v>
      </c>
      <c r="B11" s="250" t="str">
        <f>VLOOKUP(A11,пр.взв.!B11:C74,2,FALSE)</f>
        <v xml:space="preserve">Митина Ольга Александровна </v>
      </c>
      <c r="C11" s="250" t="str">
        <f>VLOOKUP(A11,пр.взв.!B7:G70,3,FALSE)</f>
        <v>08.07.1994 мс</v>
      </c>
      <c r="D11" s="250" t="str">
        <f>VLOOKUP(A11,пр.взв.!B$7:G$70,4,FALSE)</f>
        <v>ДВФО</v>
      </c>
      <c r="E11" s="101"/>
      <c r="F11" s="121"/>
      <c r="G11" s="126" t="s">
        <v>174</v>
      </c>
      <c r="H11" s="134"/>
      <c r="I11" s="135"/>
      <c r="J11" s="154"/>
      <c r="K11" s="519">
        <f>AE10</f>
        <v>7</v>
      </c>
      <c r="L11" s="110"/>
      <c r="M11" s="115">
        <v>7</v>
      </c>
      <c r="N11" s="509"/>
      <c r="O11" s="136">
        <v>18</v>
      </c>
      <c r="P11" s="109"/>
      <c r="Q11" s="137"/>
      <c r="R11" s="126" t="s">
        <v>172</v>
      </c>
      <c r="S11" s="109"/>
      <c r="T11" s="101"/>
      <c r="U11" s="250" t="str">
        <f>VLOOKUP(X11,пр.взв.!B7:G70,2,FALSE)</f>
        <v>КРОТОВА Наталья Алексеевна</v>
      </c>
      <c r="V11" s="250" t="str">
        <f>VLOOKUP(X11,пр.взв.!B7:G70,3,FALSE)</f>
        <v>09.04.91 мс</v>
      </c>
      <c r="W11" s="250" t="str">
        <f>VLOOKUP(X11,пр.взв.!B$7:G$70,4,FALSE)</f>
        <v>СПБ</v>
      </c>
      <c r="X11" s="262">
        <v>10</v>
      </c>
      <c r="Y11" s="101"/>
      <c r="Z11" s="119"/>
      <c r="AA11" s="99" t="str">
        <f>IF(OR(I14=A7,I14=A9)," ",IF(E8=A7,A9,A7))</f>
        <v xml:space="preserve"> </v>
      </c>
      <c r="AB11" s="100">
        <f>IF(AA11=" ",AA12,AA11)</f>
        <v>25</v>
      </c>
      <c r="AC11" s="97"/>
      <c r="AD11" s="97"/>
      <c r="AE11" s="97">
        <f>IF(I14=""," ",IF(I14=G10,G18,G10))</f>
        <v>13</v>
      </c>
    </row>
    <row r="12" spans="1:31" ht="12.75" customHeight="1">
      <c r="A12" s="254"/>
      <c r="B12" s="251"/>
      <c r="C12" s="251"/>
      <c r="D12" s="251"/>
      <c r="E12" s="120">
        <v>9</v>
      </c>
      <c r="F12" s="138"/>
      <c r="G12" s="121"/>
      <c r="H12" s="123"/>
      <c r="I12" s="139"/>
      <c r="J12" s="184"/>
      <c r="K12" s="124"/>
      <c r="L12" s="115">
        <f>AE12</f>
        <v>3</v>
      </c>
      <c r="M12" s="140" t="s">
        <v>174</v>
      </c>
      <c r="N12" s="141"/>
      <c r="O12" s="140" t="s">
        <v>174</v>
      </c>
      <c r="P12" s="118"/>
      <c r="Q12" s="142"/>
      <c r="R12" s="143"/>
      <c r="S12" s="144"/>
      <c r="T12" s="120">
        <v>10</v>
      </c>
      <c r="U12" s="251"/>
      <c r="V12" s="251"/>
      <c r="W12" s="251"/>
      <c r="X12" s="263"/>
      <c r="Y12" s="101"/>
      <c r="Z12" s="102"/>
      <c r="AA12" s="99">
        <f>IF(OR(I14=A11,I14=A13)," ",IF(E12=A11,A13,A11))</f>
        <v>25</v>
      </c>
      <c r="AB12" s="100">
        <f>IF(OR(AA11=" ",AA12=" "),AA13,AA12)</f>
        <v>5</v>
      </c>
      <c r="AC12" s="99">
        <f>IF(AND(OR(E8=I14,E12=I14),E16=G18),E20,IF(AND(OR(E8=I14,E12=I14),E20=G18),E16,IF(E8=G10,E12,E8)))</f>
        <v>21</v>
      </c>
      <c r="AD12" s="97">
        <f>IF(L6=M7,L8,L6)</f>
        <v>9</v>
      </c>
      <c r="AE12" s="97">
        <f>IF(I30=""," ",IF(I30=G26,G34,G26))</f>
        <v>3</v>
      </c>
    </row>
    <row r="13" spans="1:31" ht="12.75" customHeight="1" thickBot="1">
      <c r="A13" s="265">
        <v>25</v>
      </c>
      <c r="B13" s="252" t="e">
        <f>VLOOKUP(A13,пр.взв.!B13:C76,2,FALSE)</f>
        <v>#N/A</v>
      </c>
      <c r="C13" s="252" t="e">
        <f>VLOOKUP(A13,пр.взв.!B7:G70,3,FALSE)</f>
        <v>#N/A</v>
      </c>
      <c r="D13" s="252" t="e">
        <f>VLOOKUP(A13,пр.взв.!B$7:G$70,4,FALSE)</f>
        <v>#N/A</v>
      </c>
      <c r="E13" s="126"/>
      <c r="F13" s="121"/>
      <c r="G13" s="121"/>
      <c r="H13" s="124"/>
      <c r="I13" s="139"/>
      <c r="J13" s="184"/>
      <c r="K13" s="184"/>
      <c r="L13" s="124"/>
      <c r="M13" s="184"/>
      <c r="N13" s="115">
        <v>18</v>
      </c>
      <c r="O13" s="154"/>
      <c r="P13" s="118"/>
      <c r="Q13" s="145"/>
      <c r="R13" s="101"/>
      <c r="S13" s="101"/>
      <c r="T13" s="126"/>
      <c r="U13" s="252" t="e">
        <f>VLOOKUP(X13,пр.взв.!B7:G70,2,FALSE)</f>
        <v>#N/A</v>
      </c>
      <c r="V13" s="252" t="e">
        <f>VLOOKUP(X13,пр.взв.!B7:G70,3,FALSE)</f>
        <v>#N/A</v>
      </c>
      <c r="W13" s="252" t="e">
        <f>VLOOKUP(X13,пр.взв.!B$7:G$70,4,FALSE)</f>
        <v>#N/A</v>
      </c>
      <c r="X13" s="259">
        <v>26</v>
      </c>
      <c r="Y13" s="101"/>
      <c r="Z13" s="102"/>
      <c r="AA13" s="99">
        <f>IF(OR(I14=A15,I14=A17)," ",IF(E16=A15,A17,A15))</f>
        <v>5</v>
      </c>
      <c r="AB13" s="100">
        <f>IF(OR(AA11=" ",AA12=" ",AA13=" "),AA14,AA13)</f>
        <v>29</v>
      </c>
      <c r="AC13" s="97"/>
      <c r="AD13" s="97">
        <f>IF(L10=M11,L12,L10)</f>
        <v>3</v>
      </c>
      <c r="AE13" s="97">
        <f>IF(N22=""," ",IF(N22=P14,P30,I14))</f>
        <v>17</v>
      </c>
    </row>
    <row r="14" spans="1:31" ht="12.75" customHeight="1" thickBot="1">
      <c r="A14" s="266"/>
      <c r="B14" s="253"/>
      <c r="C14" s="253"/>
      <c r="D14" s="253"/>
      <c r="E14" s="121"/>
      <c r="F14" s="121"/>
      <c r="G14" s="131"/>
      <c r="H14" s="125"/>
      <c r="I14" s="120">
        <v>17</v>
      </c>
      <c r="J14" s="144"/>
      <c r="K14" s="111"/>
      <c r="L14" s="125"/>
      <c r="M14" s="125"/>
      <c r="N14" s="111"/>
      <c r="O14" s="144"/>
      <c r="P14" s="120">
        <v>18</v>
      </c>
      <c r="Q14" s="131"/>
      <c r="R14" s="101"/>
      <c r="S14" s="101"/>
      <c r="T14" s="121"/>
      <c r="U14" s="253"/>
      <c r="V14" s="253"/>
      <c r="W14" s="253"/>
      <c r="X14" s="260"/>
      <c r="Y14" s="101"/>
      <c r="Z14" s="102"/>
      <c r="AA14" s="99">
        <f>IF(OR(I14=A19,I14=A21)," ",IF(E20=A19,A21,A19))</f>
        <v>29</v>
      </c>
      <c r="AB14" s="96"/>
      <c r="AC14" s="97"/>
      <c r="AD14" s="97">
        <f>IF(L34=M35,L36,L34)</f>
        <v>2</v>
      </c>
      <c r="AE14" s="97">
        <f>IF(K22=K17,N22,K22)</f>
        <v>16</v>
      </c>
    </row>
    <row r="15" spans="1:31" ht="12.75" customHeight="1" thickBot="1">
      <c r="A15" s="264">
        <v>5</v>
      </c>
      <c r="B15" s="250" t="str">
        <f>VLOOKUP(A15,пр.взв.!B15:C78,2,FALSE)</f>
        <v>Кузнецова Алина Сергеевна</v>
      </c>
      <c r="C15" s="250" t="str">
        <f>VLOOKUP(A15,пр.взв.!B7:G70,3,FALSE)</f>
        <v>25.07.1985 мс</v>
      </c>
      <c r="D15" s="250" t="str">
        <f>VLOOKUP(A15,пр.взв.!B$7:G$70,4,FALSE)</f>
        <v>МОС</v>
      </c>
      <c r="E15" s="101"/>
      <c r="F15" s="101"/>
      <c r="G15" s="121"/>
      <c r="H15" s="117"/>
      <c r="I15" s="126" t="s">
        <v>174</v>
      </c>
      <c r="J15" s="133"/>
      <c r="K15" s="111"/>
      <c r="L15" s="109"/>
      <c r="M15" s="109"/>
      <c r="N15" s="109"/>
      <c r="O15" s="146"/>
      <c r="P15" s="126" t="s">
        <v>174</v>
      </c>
      <c r="Q15" s="147"/>
      <c r="R15" s="101"/>
      <c r="S15" s="101"/>
      <c r="T15" s="101"/>
      <c r="U15" s="250" t="str">
        <f>VLOOKUP(X15,пр.взв.!B7:G70,2,FALSE)</f>
        <v>Усатова Александра Андреевна</v>
      </c>
      <c r="V15" s="250" t="str">
        <f>VLOOKUP(X15,пр.взв.!B7:G70,3,FALSE)</f>
        <v>14.10.95 мс</v>
      </c>
      <c r="W15" s="250" t="str">
        <f>VLOOKUP(X15,пр.взв.!B$7:G$70,4,FALSE)</f>
        <v>КФО</v>
      </c>
      <c r="X15" s="262">
        <v>6</v>
      </c>
      <c r="Y15" s="101"/>
      <c r="Z15" s="102"/>
      <c r="AA15" s="97"/>
      <c r="AB15" s="97"/>
      <c r="AC15" s="97"/>
      <c r="AD15" s="97">
        <f>IF(L38=M39,L40,L38)</f>
        <v>20</v>
      </c>
      <c r="AE15" s="97"/>
    </row>
    <row r="16" spans="1:31" ht="12.75" customHeight="1">
      <c r="A16" s="254"/>
      <c r="B16" s="251"/>
      <c r="C16" s="251"/>
      <c r="D16" s="251"/>
      <c r="E16" s="120">
        <v>21</v>
      </c>
      <c r="F16" s="121"/>
      <c r="G16" s="121"/>
      <c r="H16" s="128"/>
      <c r="I16" s="102"/>
      <c r="J16" s="109"/>
      <c r="K16" s="146"/>
      <c r="L16" s="249" t="s">
        <v>51</v>
      </c>
      <c r="M16" s="249"/>
      <c r="N16" s="109"/>
      <c r="O16" s="147"/>
      <c r="P16" s="102"/>
      <c r="Q16" s="146"/>
      <c r="R16" s="101"/>
      <c r="S16" s="101"/>
      <c r="T16" s="120">
        <v>6</v>
      </c>
      <c r="U16" s="251"/>
      <c r="V16" s="251"/>
      <c r="W16" s="251"/>
      <c r="X16" s="263"/>
      <c r="Y16" s="101"/>
      <c r="Z16" s="102"/>
      <c r="AA16" s="99">
        <f>IF(OR(I$30=A23,I$30=A25)," ",IF(E24=A23,A25,A23))</f>
        <v>19</v>
      </c>
      <c r="AB16" s="100">
        <f>IF(AA16=" ",AA17,AA16)</f>
        <v>19</v>
      </c>
      <c r="AC16" s="97"/>
      <c r="AD16" s="97"/>
      <c r="AE16" s="97"/>
    </row>
    <row r="17" spans="1:31" ht="12.75" customHeight="1" thickBot="1">
      <c r="A17" s="254">
        <v>21</v>
      </c>
      <c r="B17" s="256" t="str">
        <f>VLOOKUP(A17,пр.взв.!B17:C80,2,FALSE)</f>
        <v>Голакова Кристина Сергеевна</v>
      </c>
      <c r="C17" s="256" t="str">
        <f>VLOOKUP(A17,пр.взв.!B7:G70,3,FALSE)</f>
        <v>15.10.1995 мс</v>
      </c>
      <c r="D17" s="256" t="str">
        <f>VLOOKUP(A17,пр.взв.!B$7:G$70,4,FALSE)</f>
        <v>ЦФО</v>
      </c>
      <c r="E17" s="126" t="s">
        <v>173</v>
      </c>
      <c r="F17" s="127"/>
      <c r="G17" s="121"/>
      <c r="H17" s="148"/>
      <c r="I17" s="109"/>
      <c r="J17" s="109"/>
      <c r="K17" s="149">
        <v>15</v>
      </c>
      <c r="L17" s="109"/>
      <c r="M17" s="109"/>
      <c r="N17" s="133"/>
      <c r="O17" s="109"/>
      <c r="P17" s="109"/>
      <c r="Q17" s="146"/>
      <c r="R17" s="129"/>
      <c r="S17" s="130"/>
      <c r="T17" s="126" t="s">
        <v>172</v>
      </c>
      <c r="U17" s="256" t="str">
        <f>VLOOKUP(X17,пр.взв.!B7:G70,2,FALSE)</f>
        <v>Аноко Дарья Александровна</v>
      </c>
      <c r="V17" s="256" t="str">
        <f>VLOOKUP(X17,пр.взв.!B7:G70,3,FALSE)</f>
        <v>24.01.92 кмс</v>
      </c>
      <c r="W17" s="256" t="str">
        <f>VLOOKUP(X17,пр.взв.!B$7:G$70,4,FALSE)</f>
        <v>ЮФО</v>
      </c>
      <c r="X17" s="263">
        <v>22</v>
      </c>
      <c r="Y17" s="101"/>
      <c r="Z17" s="102"/>
      <c r="AA17" s="99">
        <f>IF(OR(I$30=A27,I$30=A29)," ",IF(E28=A27,A29,A27))</f>
        <v>27</v>
      </c>
      <c r="AB17" s="100">
        <f>IF(OR(AA16=" ",AA17=" "),AA18,AA17)</f>
        <v>27</v>
      </c>
      <c r="AC17" s="99">
        <f>IF(AND(OR(E24=I30,E28=I30),E32=G34),E36,IF(AND(OR(E24=I30,E28=I30),E36=G34),E32,IF(E24=G26,E28,E24)))</f>
        <v>11</v>
      </c>
      <c r="AD17" s="97">
        <f>IF(M7=N9,M11,M7)</f>
        <v>13</v>
      </c>
      <c r="AE17" s="97"/>
    </row>
    <row r="18" spans="1:31" ht="12.75" customHeight="1" thickBot="1">
      <c r="A18" s="255"/>
      <c r="B18" s="251"/>
      <c r="C18" s="251"/>
      <c r="D18" s="251"/>
      <c r="E18" s="121"/>
      <c r="F18" s="131"/>
      <c r="G18" s="120">
        <v>13</v>
      </c>
      <c r="H18" s="115"/>
      <c r="I18" s="109"/>
      <c r="J18" s="109"/>
      <c r="K18" s="273" t="str">
        <f>VLOOKUP(K17,пр.взв.!B7:D70,2,FALSE)</f>
        <v>ВАЛОВА Анастасия Владимировна</v>
      </c>
      <c r="L18" s="274"/>
      <c r="M18" s="274"/>
      <c r="N18" s="275"/>
      <c r="O18" s="118"/>
      <c r="P18" s="109"/>
      <c r="Q18" s="150"/>
      <c r="R18" s="120">
        <v>14</v>
      </c>
      <c r="S18" s="109"/>
      <c r="T18" s="121"/>
      <c r="U18" s="251"/>
      <c r="V18" s="251"/>
      <c r="W18" s="251"/>
      <c r="X18" s="279"/>
      <c r="Y18" s="101"/>
      <c r="Z18" s="102"/>
      <c r="AA18" s="99">
        <f>IF(OR(I$30=A31,I$30=A33)," ",IF(E32=A31,A33,A31))</f>
        <v>23</v>
      </c>
      <c r="AB18" s="100">
        <f>IF(OR(AA16=" ",AA17=" ",AA18=" "),AA19,AA18)</f>
        <v>23</v>
      </c>
      <c r="AC18" s="97"/>
      <c r="AD18" s="97">
        <f>IF(M35=N37,M39,M35)</f>
        <v>14</v>
      </c>
      <c r="AE18" s="97"/>
    </row>
    <row r="19" spans="1:31" ht="12.75" customHeight="1" thickBot="1">
      <c r="A19" s="264">
        <v>13</v>
      </c>
      <c r="B19" s="250" t="str">
        <f>VLOOKUP(A19,пр.взв.!B19:C82,2,FALSE)</f>
        <v>Карекян Кристина Хачиковна</v>
      </c>
      <c r="C19" s="250" t="str">
        <f>VLOOKUP(A19,пр.взв.!B7:G70,3,FALSE)</f>
        <v>23.01.95 мс</v>
      </c>
      <c r="D19" s="250" t="str">
        <f>VLOOKUP(A19,пр.взв.!B$7:G$70,4,FALSE)</f>
        <v>ЮФО</v>
      </c>
      <c r="E19" s="101"/>
      <c r="F19" s="121"/>
      <c r="G19" s="126" t="s">
        <v>172</v>
      </c>
      <c r="H19" s="124"/>
      <c r="I19" s="109"/>
      <c r="J19" s="109"/>
      <c r="K19" s="276"/>
      <c r="L19" s="277"/>
      <c r="M19" s="277"/>
      <c r="N19" s="278"/>
      <c r="O19" s="118"/>
      <c r="P19" s="109"/>
      <c r="Q19" s="109"/>
      <c r="R19" s="126" t="s">
        <v>174</v>
      </c>
      <c r="S19" s="109"/>
      <c r="T19" s="101"/>
      <c r="U19" s="250" t="str">
        <f>VLOOKUP(X19,пр.взв.!B7:G70,2,FALSE)</f>
        <v>МАРЧЕНКОВА Светлана Леонидовна</v>
      </c>
      <c r="V19" s="250" t="str">
        <f>VLOOKUP(X19,пр.взв.!B7:G70,3,FALSE)</f>
        <v>05.03.81 мс</v>
      </c>
      <c r="W19" s="250" t="str">
        <f>VLOOKUP(X19,пр.взв.!B$7:G$70,4,FALSE)</f>
        <v>ЦФО</v>
      </c>
      <c r="X19" s="262">
        <v>14</v>
      </c>
      <c r="Y19" s="101"/>
      <c r="Z19" s="102"/>
      <c r="AA19" s="99" t="str">
        <f>IF(OR(I$30=A35,I$30=A37)," ",IF(E36=A35,A37,A35))</f>
        <v xml:space="preserve"> </v>
      </c>
      <c r="AB19" s="97"/>
      <c r="AC19" s="97"/>
      <c r="AD19" s="97"/>
      <c r="AE19" s="97"/>
    </row>
    <row r="20" spans="1:31" ht="12.75" customHeight="1">
      <c r="A20" s="254"/>
      <c r="B20" s="251"/>
      <c r="C20" s="251"/>
      <c r="D20" s="251"/>
      <c r="E20" s="120">
        <v>13</v>
      </c>
      <c r="F20" s="138"/>
      <c r="G20" s="121"/>
      <c r="H20" s="123"/>
      <c r="I20" s="151"/>
      <c r="J20" s="109"/>
      <c r="K20" s="146"/>
      <c r="L20" s="271" t="s">
        <v>177</v>
      </c>
      <c r="M20" s="272"/>
      <c r="N20" s="118"/>
      <c r="O20" s="142"/>
      <c r="P20" s="109"/>
      <c r="Q20" s="101"/>
      <c r="R20" s="143"/>
      <c r="S20" s="144"/>
      <c r="T20" s="120">
        <v>14</v>
      </c>
      <c r="U20" s="251"/>
      <c r="V20" s="251"/>
      <c r="W20" s="251"/>
      <c r="X20" s="263"/>
      <c r="Y20" s="101"/>
      <c r="Z20" s="102"/>
      <c r="AA20" s="98"/>
      <c r="AB20" s="97"/>
      <c r="AC20" s="97"/>
      <c r="AD20" s="97">
        <f>IF(N9=O11,N13,N9)</f>
        <v>7</v>
      </c>
      <c r="AE20" s="97">
        <f>IF(P14=""," ",IF(P14=X7,X9,IF(P14=X9,X7,IF(P14=X11,X13,IF(P14=X13,X11,IF(P14=X15,X17,IF(P14=X17,X15,IF(P14=X19,X21,X19))))))))</f>
        <v>2</v>
      </c>
    </row>
    <row r="21" spans="1:31" ht="12.75" customHeight="1" thickBot="1">
      <c r="A21" s="265">
        <v>29</v>
      </c>
      <c r="B21" s="252" t="e">
        <f>VLOOKUP(A21,пр.взв.!B21:C84,2,FALSE)</f>
        <v>#N/A</v>
      </c>
      <c r="C21" s="252" t="e">
        <f>VLOOKUP(A21,пр.взв.!B7:G70,3,FALSE)</f>
        <v>#N/A</v>
      </c>
      <c r="D21" s="252" t="e">
        <f>VLOOKUP(A21,пр.взв.!B$7:G$70,4,FALSE)</f>
        <v>#N/A</v>
      </c>
      <c r="E21" s="126"/>
      <c r="F21" s="121"/>
      <c r="G21" s="121"/>
      <c r="H21" s="124"/>
      <c r="I21" s="151"/>
      <c r="J21" s="109"/>
      <c r="K21" s="146"/>
      <c r="L21" s="109"/>
      <c r="M21" s="118"/>
      <c r="N21" s="118"/>
      <c r="O21" s="142"/>
      <c r="P21" s="109"/>
      <c r="Q21" s="101"/>
      <c r="R21" s="101"/>
      <c r="S21" s="101"/>
      <c r="T21" s="126"/>
      <c r="U21" s="252" t="e">
        <f>VLOOKUP(X21,пр.взв.!B7:G70,2,FALSE)</f>
        <v>#N/A</v>
      </c>
      <c r="V21" s="252" t="e">
        <f>VLOOKUP(X21,пр.взв.!B7:G70,3,FALSE)</f>
        <v>#N/A</v>
      </c>
      <c r="W21" s="252" t="e">
        <f>VLOOKUP(X21,пр.взв.!B$7:G$70,4,FALSE)</f>
        <v>#N/A</v>
      </c>
      <c r="X21" s="259">
        <v>30</v>
      </c>
      <c r="Y21" s="101"/>
      <c r="Z21" s="102"/>
      <c r="AA21" s="99" t="str">
        <f>IF(OR(P14=X7,P14=X9)," ",IF(T8=X7,X9,X7))</f>
        <v xml:space="preserve"> </v>
      </c>
      <c r="AB21" s="100">
        <f>IF(AA21=" ",AA22,AA21)</f>
        <v>26</v>
      </c>
      <c r="AC21" s="97"/>
      <c r="AD21" s="97">
        <f>IF(N37=O39,N41,N37)</f>
        <v>8</v>
      </c>
      <c r="AE21" s="97">
        <f>IF(P14=""," ",IF(P14=T8,T12,IF(P14=T12,T8,IF(P14=T16,T20,T16))))</f>
        <v>10</v>
      </c>
    </row>
    <row r="22" spans="1:31" ht="12.75" customHeight="1" thickBot="1">
      <c r="A22" s="266"/>
      <c r="B22" s="253"/>
      <c r="C22" s="253"/>
      <c r="D22" s="253"/>
      <c r="E22" s="121"/>
      <c r="F22" s="121"/>
      <c r="G22" s="121"/>
      <c r="H22" s="123"/>
      <c r="I22" s="151"/>
      <c r="J22" s="109"/>
      <c r="K22" s="120">
        <v>15</v>
      </c>
      <c r="L22" s="109"/>
      <c r="M22" s="118"/>
      <c r="N22" s="120">
        <v>16</v>
      </c>
      <c r="O22" s="142"/>
      <c r="P22" s="109"/>
      <c r="Q22" s="101"/>
      <c r="R22" s="101"/>
      <c r="S22" s="101"/>
      <c r="T22" s="121"/>
      <c r="U22" s="253"/>
      <c r="V22" s="253"/>
      <c r="W22" s="253"/>
      <c r="X22" s="260"/>
      <c r="Y22" s="101"/>
      <c r="Z22" s="102"/>
      <c r="AA22" s="99">
        <f>IF(OR(P14=X11,P14=X13)," ",IF(T12=X11,X13,X11))</f>
        <v>26</v>
      </c>
      <c r="AB22" s="100">
        <f>IF(OR(AA21=" ",AA22=" "),AA23,AA22)</f>
        <v>22</v>
      </c>
      <c r="AC22" s="99">
        <f>IF(AND(OR(T8=P14,T12=P14),T16=R18),T20,IF(AND(OR(T8=P14,T12=P14),T20=R18),T16,IF(T8=R10,T12,T8)))</f>
        <v>6</v>
      </c>
      <c r="AD22" s="97"/>
      <c r="AE22" s="97">
        <f>IF(P30=""," ",IF(P30=X23,X25,IF(P30=X25,X23,IF(P30=X27,X29,IF(P30=X29,X27,IF(P30=X31,X33,IF(P30=X33,X31,IF(P30=X35,X37,X35))))))))</f>
        <v>32</v>
      </c>
    </row>
    <row r="23" spans="1:31" ht="12.75" customHeight="1" thickBot="1">
      <c r="A23" s="264">
        <v>3</v>
      </c>
      <c r="B23" s="250" t="str">
        <f>VLOOKUP(A23,пр.взв.!B7:C70,2,FALSE)</f>
        <v>Осипова Мария Евгеньевна</v>
      </c>
      <c r="C23" s="250" t="str">
        <f>VLOOKUP(A23,пр.взв.!B7:G70,3,FALSE)</f>
        <v>24.05.93 мс</v>
      </c>
      <c r="D23" s="250" t="str">
        <f>VLOOKUP(A23,пр.взв.!B$7:G$70,4,FALSE)</f>
        <v>УФО</v>
      </c>
      <c r="E23" s="101"/>
      <c r="F23" s="101"/>
      <c r="G23" s="113"/>
      <c r="H23" s="101"/>
      <c r="I23" s="152"/>
      <c r="J23" s="153"/>
      <c r="K23" s="126" t="s">
        <v>174</v>
      </c>
      <c r="L23" s="154"/>
      <c r="M23" s="118"/>
      <c r="N23" s="126" t="s">
        <v>174</v>
      </c>
      <c r="O23" s="142"/>
      <c r="P23" s="109"/>
      <c r="Q23" s="101"/>
      <c r="R23" s="101"/>
      <c r="S23" s="101"/>
      <c r="T23" s="101"/>
      <c r="U23" s="250" t="str">
        <f>VLOOKUP(X23,пр.взв.!B7:G70,2,FALSE)</f>
        <v xml:space="preserve">Кусяева Ильзира Аксановна </v>
      </c>
      <c r="V23" s="250" t="str">
        <f>VLOOKUP(X23,пр.взв.!B7:G70,3,FALSE)</f>
        <v>13.08.96 мс</v>
      </c>
      <c r="W23" s="250" t="str">
        <f>VLOOKUP(X23,пр.взв.!B$7:G$70,4,FALSE)</f>
        <v>УФО</v>
      </c>
      <c r="X23" s="262">
        <v>4</v>
      </c>
      <c r="Y23" s="101"/>
      <c r="Z23" s="102"/>
      <c r="AA23" s="99">
        <f>IF(OR(P14=X15,P14=X17)," ",IF(T16=X15,X17,X15))</f>
        <v>22</v>
      </c>
      <c r="AB23" s="100">
        <f>IF(OR(AA21=" ",AA22=" ",AA23=" "),AA24,AA23)</f>
        <v>30</v>
      </c>
      <c r="AC23" s="97"/>
      <c r="AD23" s="97"/>
      <c r="AE23" s="97">
        <f>IF(P30=""," ",IF(P30=T24,T28,IF(P30=T28,T24,IF(P30=T32,T36,T32))))</f>
        <v>8</v>
      </c>
    </row>
    <row r="24" spans="1:31" ht="12.75" customHeight="1">
      <c r="A24" s="254"/>
      <c r="B24" s="251"/>
      <c r="C24" s="251"/>
      <c r="D24" s="251"/>
      <c r="E24" s="120">
        <v>3</v>
      </c>
      <c r="F24" s="121"/>
      <c r="G24" s="122"/>
      <c r="H24" s="123"/>
      <c r="I24" s="132"/>
      <c r="J24" s="111"/>
      <c r="K24" s="155"/>
      <c r="L24" s="249" t="s">
        <v>28</v>
      </c>
      <c r="M24" s="249"/>
      <c r="N24" s="118"/>
      <c r="O24" s="142"/>
      <c r="P24" s="109"/>
      <c r="Q24" s="101"/>
      <c r="R24" s="101"/>
      <c r="S24" s="101"/>
      <c r="T24" s="120">
        <v>20</v>
      </c>
      <c r="U24" s="251"/>
      <c r="V24" s="251"/>
      <c r="W24" s="251"/>
      <c r="X24" s="263"/>
      <c r="Y24" s="101"/>
      <c r="Z24" s="102"/>
      <c r="AA24" s="99">
        <f>IF(OR(P14=X19,P14=X21)," ",IF(T20=X19,X21,X19))</f>
        <v>30</v>
      </c>
      <c r="AB24" s="97"/>
      <c r="AC24" s="97"/>
      <c r="AD24" s="97"/>
      <c r="AE24" s="97">
        <f>IF(P14=""," ",IF(P14=R10,R18,R10))</f>
        <v>14</v>
      </c>
    </row>
    <row r="25" spans="1:31" ht="12.75" customHeight="1" thickBot="1">
      <c r="A25" s="254">
        <v>19</v>
      </c>
      <c r="B25" s="256" t="str">
        <f>VLOOKUP(A25,пр.взв.!B25:C88,2,FALSE)</f>
        <v>Боева Марина Вадимовна</v>
      </c>
      <c r="C25" s="256" t="str">
        <f>VLOOKUP(A25,пр.взв.!B7:G70,3,FALSE)</f>
        <v>05.10.92 мс</v>
      </c>
      <c r="D25" s="256" t="str">
        <f>VLOOKUP(A25,пр.взв.!B$7:G$70,4,FALSE)</f>
        <v>СПБ</v>
      </c>
      <c r="E25" s="126" t="s">
        <v>174</v>
      </c>
      <c r="F25" s="127"/>
      <c r="G25" s="121"/>
      <c r="H25" s="124"/>
      <c r="I25" s="156"/>
      <c r="J25" s="117"/>
      <c r="K25" s="526">
        <v>16</v>
      </c>
      <c r="L25" s="109"/>
      <c r="M25" s="109"/>
      <c r="N25" s="133"/>
      <c r="O25" s="142"/>
      <c r="P25" s="109"/>
      <c r="Q25" s="101"/>
      <c r="R25" s="129"/>
      <c r="S25" s="130"/>
      <c r="T25" s="126" t="s">
        <v>174</v>
      </c>
      <c r="U25" s="256" t="str">
        <f>VLOOKUP(X25,пр.взв.!B7:G70,2,FALSE)</f>
        <v>Круглая Елена Евгеньевна</v>
      </c>
      <c r="V25" s="256" t="str">
        <f>VLOOKUP(X25,пр.взв.!B7:G70,3,FALSE)</f>
        <v>15.08.94 кмс</v>
      </c>
      <c r="W25" s="256" t="str">
        <f>VLOOKUP(X25,пр.взв.!B$7:G$70,4,FALSE)</f>
        <v>ЮФО</v>
      </c>
      <c r="X25" s="263">
        <v>20</v>
      </c>
      <c r="Y25" s="101"/>
      <c r="Z25" s="102"/>
      <c r="AA25" s="97"/>
      <c r="AB25" s="97"/>
      <c r="AC25" s="97"/>
      <c r="AD25" s="97"/>
      <c r="AE25" s="97">
        <f>IF(P30=""," ",IF(P30=R26,R34,R26))</f>
        <v>20</v>
      </c>
    </row>
    <row r="26" spans="1:31" ht="12.75" customHeight="1" thickBot="1">
      <c r="A26" s="255"/>
      <c r="B26" s="251"/>
      <c r="C26" s="251"/>
      <c r="D26" s="251"/>
      <c r="E26" s="121"/>
      <c r="F26" s="131"/>
      <c r="G26" s="120">
        <v>3</v>
      </c>
      <c r="H26" s="111"/>
      <c r="I26" s="117"/>
      <c r="J26" s="157"/>
      <c r="K26" s="520" t="str">
        <f>VLOOKUP(K25,пр.взв.!B7:D78,2,FALSE)</f>
        <v>Храмцова Кристина Валерьевна</v>
      </c>
      <c r="L26" s="521"/>
      <c r="M26" s="521"/>
      <c r="N26" s="522"/>
      <c r="O26" s="118"/>
      <c r="P26" s="109"/>
      <c r="Q26" s="101"/>
      <c r="R26" s="120">
        <v>20</v>
      </c>
      <c r="S26" s="109"/>
      <c r="T26" s="121"/>
      <c r="U26" s="251"/>
      <c r="V26" s="251"/>
      <c r="W26" s="251"/>
      <c r="X26" s="279"/>
      <c r="Y26" s="101"/>
      <c r="Z26" s="102"/>
      <c r="AA26" s="99">
        <f>IF(OR(P30=X23,P30=X25)," ",IF(T24=X23,X25,X23))</f>
        <v>4</v>
      </c>
      <c r="AB26" s="100">
        <f>IF(AA26=" ",AA27,AA26)</f>
        <v>4</v>
      </c>
      <c r="AC26" s="97"/>
      <c r="AD26" s="97"/>
      <c r="AE26" s="97">
        <f>IF(K22=""," ",IF(K22=I14,I30,I14))</f>
        <v>17</v>
      </c>
    </row>
    <row r="27" spans="1:31" ht="12.75" customHeight="1" thickBot="1">
      <c r="A27" s="264">
        <v>11</v>
      </c>
      <c r="B27" s="250" t="str">
        <f>VLOOKUP(A27,пр.взв.!B27:C90,2,FALSE)</f>
        <v>Кичигина Светлана Валентиновна</v>
      </c>
      <c r="C27" s="250" t="str">
        <f>VLOOKUP(A27,пр.взв.!B7:G70,3,FALSE)</f>
        <v>25.04.94 кмс</v>
      </c>
      <c r="D27" s="250" t="str">
        <f>VLOOKUP(A27,пр.взв.!B$7:G$70,4,FALSE)</f>
        <v>ЮФО</v>
      </c>
      <c r="E27" s="101"/>
      <c r="F27" s="121"/>
      <c r="G27" s="126" t="s">
        <v>172</v>
      </c>
      <c r="H27" s="134"/>
      <c r="I27" s="135"/>
      <c r="J27" s="157"/>
      <c r="K27" s="523"/>
      <c r="L27" s="524"/>
      <c r="M27" s="524"/>
      <c r="N27" s="525"/>
      <c r="O27" s="118"/>
      <c r="P27" s="133"/>
      <c r="Q27" s="130"/>
      <c r="R27" s="126" t="s">
        <v>172</v>
      </c>
      <c r="S27" s="109"/>
      <c r="T27" s="101"/>
      <c r="U27" s="250" t="str">
        <f>VLOOKUP(X27,пр.взв.!B7:G70,2,FALSE)</f>
        <v>Иванова Елена Геннадьевна</v>
      </c>
      <c r="V27" s="250" t="str">
        <f>VLOOKUP(X27,пр.взв.!B7:G70,3,FALSE)</f>
        <v>15.05.87 мс</v>
      </c>
      <c r="W27" s="250" t="str">
        <f>VLOOKUP(X27,пр.взв.!B$7:G$70,4,FALSE)</f>
        <v>СЗФО</v>
      </c>
      <c r="X27" s="262">
        <v>12</v>
      </c>
      <c r="Y27" s="101"/>
      <c r="Z27" s="102"/>
      <c r="AA27" s="99">
        <f>IF(OR(P30=X27,P30=X29)," ",IF(T28=X27,X29,X27))</f>
        <v>28</v>
      </c>
      <c r="AB27" s="100">
        <f>IF(OR(AA26=" ",AA27=" "),AA28,AA27)</f>
        <v>28</v>
      </c>
      <c r="AC27" s="99">
        <f>IF(AND(OR(T24=P30,T28=P30),T32=R34),T36,IF(AND(OR(T24=P30,T28=P30),T36=R34),T32,IF(T24=R26,T28,T24)))</f>
        <v>12</v>
      </c>
      <c r="AD27" s="97"/>
      <c r="AE27" s="97"/>
    </row>
    <row r="28" spans="1:31" ht="12.75" customHeight="1">
      <c r="A28" s="254"/>
      <c r="B28" s="251"/>
      <c r="C28" s="251"/>
      <c r="D28" s="251"/>
      <c r="E28" s="120">
        <v>11</v>
      </c>
      <c r="F28" s="138"/>
      <c r="G28" s="121"/>
      <c r="H28" s="123"/>
      <c r="I28" s="139"/>
      <c r="J28" s="111"/>
      <c r="K28" s="158"/>
      <c r="L28" s="154"/>
      <c r="M28" s="118"/>
      <c r="N28" s="118"/>
      <c r="O28" s="142"/>
      <c r="P28" s="133"/>
      <c r="Q28" s="109"/>
      <c r="R28" s="143"/>
      <c r="S28" s="144"/>
      <c r="T28" s="120">
        <v>12</v>
      </c>
      <c r="U28" s="251"/>
      <c r="V28" s="251"/>
      <c r="W28" s="251"/>
      <c r="X28" s="263"/>
      <c r="Y28" s="101"/>
      <c r="Z28" s="102"/>
      <c r="AA28" s="99">
        <f>IF(OR(P30=X31,P30=X33)," ",IF(T32=X31,X33,X31))</f>
        <v>24</v>
      </c>
      <c r="AB28" s="100">
        <f>IF(OR(AA26=" ",AA27=" ",AA28=" "),AA29,AA28)</f>
        <v>24</v>
      </c>
      <c r="AC28" s="97"/>
      <c r="AD28" s="97"/>
      <c r="AE28" s="97"/>
    </row>
    <row r="29" spans="1:31" ht="12.75" customHeight="1" thickBot="1">
      <c r="A29" s="265">
        <v>27</v>
      </c>
      <c r="B29" s="252" t="e">
        <f>VLOOKUP(A29,пр.взв.!B29:C92,2,FALSE)</f>
        <v>#N/A</v>
      </c>
      <c r="C29" s="252" t="e">
        <f>VLOOKUP(A29,пр.взв.!B7:G70,3,FALSE)</f>
        <v>#N/A</v>
      </c>
      <c r="D29" s="252" t="e">
        <f>VLOOKUP(A29,пр.взв.!B$7:G$70,4,FALSE)</f>
        <v>#N/A</v>
      </c>
      <c r="E29" s="126"/>
      <c r="F29" s="121"/>
      <c r="G29" s="121"/>
      <c r="H29" s="124"/>
      <c r="I29" s="139"/>
      <c r="J29" s="117"/>
      <c r="K29" s="158"/>
      <c r="L29" s="154"/>
      <c r="M29" s="118"/>
      <c r="N29" s="118"/>
      <c r="O29" s="142"/>
      <c r="P29" s="133"/>
      <c r="Q29" s="109"/>
      <c r="R29" s="101"/>
      <c r="S29" s="101"/>
      <c r="T29" s="126"/>
      <c r="U29" s="252" t="e">
        <f>VLOOKUP(X29,пр.взв.!B7:G70,2,FALSE)</f>
        <v>#N/A</v>
      </c>
      <c r="V29" s="252" t="e">
        <f>VLOOKUP(X29,пр.взв.!B7:G70,3,FALSE)</f>
        <v>#N/A</v>
      </c>
      <c r="W29" s="252" t="e">
        <f>VLOOKUP(X29,пр.взв.!B$7:G$70,4,FALSE)</f>
        <v>#N/A</v>
      </c>
      <c r="X29" s="259">
        <v>28</v>
      </c>
      <c r="Y29" s="101"/>
      <c r="Z29" s="102"/>
      <c r="AA29" s="99" t="str">
        <f>IF(OR(P30=X35,P30=X37)," ",IF(T36=X35,X37,X35))</f>
        <v xml:space="preserve"> </v>
      </c>
      <c r="AB29" s="97"/>
      <c r="AC29" s="97"/>
      <c r="AD29" s="97"/>
      <c r="AE29" s="97"/>
    </row>
    <row r="30" spans="1:31" ht="12.75" customHeight="1" thickBot="1">
      <c r="A30" s="266"/>
      <c r="B30" s="253"/>
      <c r="C30" s="253"/>
      <c r="D30" s="253"/>
      <c r="E30" s="121"/>
      <c r="F30" s="121"/>
      <c r="G30" s="131"/>
      <c r="H30" s="125"/>
      <c r="I30" s="120">
        <v>15</v>
      </c>
      <c r="J30" s="159"/>
      <c r="K30" s="146"/>
      <c r="L30" s="109"/>
      <c r="M30" s="118"/>
      <c r="N30" s="118"/>
      <c r="O30" s="160"/>
      <c r="P30" s="120">
        <v>16</v>
      </c>
      <c r="Q30" s="109"/>
      <c r="R30" s="101"/>
      <c r="S30" s="101"/>
      <c r="T30" s="121"/>
      <c r="U30" s="253"/>
      <c r="V30" s="253"/>
      <c r="W30" s="253"/>
      <c r="X30" s="260"/>
      <c r="Y30" s="101"/>
      <c r="Z30" s="102"/>
    </row>
    <row r="31" spans="1:31" ht="12.75" customHeight="1" thickBot="1">
      <c r="A31" s="264">
        <v>7</v>
      </c>
      <c r="B31" s="250" t="str">
        <f>VLOOKUP(A31,пр.взв.!B7:C70,2,FALSE)</f>
        <v>ЕВГЕНЬЕВА Валентина Эдуардовна</v>
      </c>
      <c r="C31" s="250" t="str">
        <f>VLOOKUP(A31,пр.взв.!B7:G70,3,FALSE)</f>
        <v>28.08.91 мс</v>
      </c>
      <c r="D31" s="250" t="str">
        <f>VLOOKUP(A31,пр.взв.!B$7:G$70,4,FALSE)</f>
        <v>ЮФО</v>
      </c>
      <c r="E31" s="101"/>
      <c r="F31" s="101"/>
      <c r="G31" s="121"/>
      <c r="H31" s="117"/>
      <c r="I31" s="126" t="s">
        <v>172</v>
      </c>
      <c r="J31" s="125"/>
      <c r="K31" s="109"/>
      <c r="L31" s="109"/>
      <c r="M31" s="118"/>
      <c r="N31" s="118"/>
      <c r="O31" s="118"/>
      <c r="P31" s="126" t="s">
        <v>173</v>
      </c>
      <c r="Q31" s="109"/>
      <c r="R31" s="101"/>
      <c r="S31" s="101"/>
      <c r="T31" s="101"/>
      <c r="U31" s="250" t="str">
        <f>VLOOKUP(X31,пр.взв.!B7:G70,2,FALSE)</f>
        <v>ЕЛИЗАРОВА Екатерина Геннадьевна</v>
      </c>
      <c r="V31" s="250" t="str">
        <f>VLOOKUP(X31,пр.взв.!B7:G70,3,FALSE)</f>
        <v>16.02.86  мс</v>
      </c>
      <c r="W31" s="250" t="str">
        <f>VLOOKUP(X31,пр.взв.!B$7:G$70,4,FALSE)</f>
        <v>ПФО</v>
      </c>
      <c r="X31" s="262">
        <v>8</v>
      </c>
      <c r="Y31" s="101"/>
      <c r="Z31" s="102"/>
    </row>
    <row r="32" spans="1:31" ht="12.75" customHeight="1">
      <c r="A32" s="254"/>
      <c r="B32" s="251"/>
      <c r="C32" s="251"/>
      <c r="D32" s="251"/>
      <c r="E32" s="120">
        <v>7</v>
      </c>
      <c r="F32" s="121"/>
      <c r="G32" s="121"/>
      <c r="H32" s="128"/>
      <c r="I32" s="102"/>
      <c r="J32" s="246" t="s">
        <v>3</v>
      </c>
      <c r="K32" s="101"/>
      <c r="L32" s="101"/>
      <c r="M32" s="101"/>
      <c r="N32" s="101"/>
      <c r="O32" s="101"/>
      <c r="P32" s="109"/>
      <c r="Q32" s="146"/>
      <c r="R32" s="101"/>
      <c r="S32" s="101"/>
      <c r="T32" s="120">
        <v>8</v>
      </c>
      <c r="U32" s="251"/>
      <c r="V32" s="251"/>
      <c r="W32" s="251"/>
      <c r="X32" s="263"/>
      <c r="Y32" s="101"/>
      <c r="Z32" s="102"/>
    </row>
    <row r="33" spans="1:43" ht="12.75" customHeight="1" thickBot="1">
      <c r="A33" s="267">
        <v>23</v>
      </c>
      <c r="B33" s="269" t="e">
        <f>VLOOKUP(A33,пр.взв.!B33:C96,2,FALSE)</f>
        <v>#N/A</v>
      </c>
      <c r="C33" s="269" t="e">
        <f>VLOOKUP(A33,пр.взв.!B7:G70,3,FALSE)</f>
        <v>#N/A</v>
      </c>
      <c r="D33" s="269" t="e">
        <f>VLOOKUP(A33,пр.взв.!B$7:G$70,4,FALSE)</f>
        <v>#N/A</v>
      </c>
      <c r="E33" s="126"/>
      <c r="F33" s="127"/>
      <c r="G33" s="121"/>
      <c r="H33" s="148"/>
      <c r="I33" s="109"/>
      <c r="J33" s="246"/>
      <c r="K33" s="161">
        <f>AE20</f>
        <v>2</v>
      </c>
      <c r="L33" s="516"/>
      <c r="M33" s="516"/>
      <c r="N33" s="516"/>
      <c r="O33" s="516"/>
      <c r="P33" s="101"/>
      <c r="Q33" s="146"/>
      <c r="R33" s="129"/>
      <c r="S33" s="130"/>
      <c r="T33" s="126"/>
      <c r="U33" s="252" t="e">
        <f>VLOOKUP(X33,пр.взв.!B7:G70,2,FALSE)</f>
        <v>#N/A</v>
      </c>
      <c r="V33" s="252" t="e">
        <f>VLOOKUP(X33,пр.взв.!B7:G70,3,FALSE)</f>
        <v>#N/A</v>
      </c>
      <c r="W33" s="252" t="e">
        <f>VLOOKUP(X33,пр.взв.!B$7:G$70,4,FALSE)</f>
        <v>#N/A</v>
      </c>
      <c r="X33" s="259">
        <v>24</v>
      </c>
      <c r="Y33" s="101"/>
      <c r="Z33" s="102"/>
    </row>
    <row r="34" spans="1:43" ht="12.75" customHeight="1" thickBot="1">
      <c r="A34" s="268"/>
      <c r="B34" s="270"/>
      <c r="C34" s="270"/>
      <c r="D34" s="270"/>
      <c r="E34" s="121"/>
      <c r="F34" s="131"/>
      <c r="G34" s="120">
        <v>15</v>
      </c>
      <c r="H34" s="115"/>
      <c r="I34" s="109"/>
      <c r="J34" s="109"/>
      <c r="K34" s="110"/>
      <c r="L34" s="184">
        <v>2</v>
      </c>
      <c r="M34" s="154"/>
      <c r="N34" s="154"/>
      <c r="O34" s="162"/>
      <c r="P34" s="101"/>
      <c r="Q34" s="160"/>
      <c r="R34" s="120">
        <v>16</v>
      </c>
      <c r="S34" s="109"/>
      <c r="T34" s="121"/>
      <c r="U34" s="253"/>
      <c r="V34" s="253"/>
      <c r="W34" s="253"/>
      <c r="X34" s="260"/>
      <c r="Y34" s="101"/>
      <c r="Z34" s="102"/>
    </row>
    <row r="35" spans="1:43" ht="12.75" customHeight="1" thickBot="1">
      <c r="A35" s="264">
        <v>15</v>
      </c>
      <c r="B35" s="250" t="str">
        <f>VLOOKUP(A35,пр.взв.!B35:C98,2,FALSE)</f>
        <v>ВАЛОВА Анастасия Владимировна</v>
      </c>
      <c r="C35" s="250" t="str">
        <f>VLOOKUP(A35,пр.взв.!B7:G70,3,FALSE)</f>
        <v>25.10.90 мсмк</v>
      </c>
      <c r="D35" s="250" t="str">
        <f>VLOOKUP(A35,пр.взв.!B$7:G$70,4,FALSE)</f>
        <v>МОС</v>
      </c>
      <c r="E35" s="101"/>
      <c r="F35" s="121"/>
      <c r="G35" s="126" t="s">
        <v>172</v>
      </c>
      <c r="H35" s="124"/>
      <c r="I35" s="109"/>
      <c r="J35" s="109"/>
      <c r="K35" s="115">
        <f>AE21</f>
        <v>10</v>
      </c>
      <c r="L35" s="110" t="s">
        <v>174</v>
      </c>
      <c r="M35" s="184">
        <v>14</v>
      </c>
      <c r="N35" s="184"/>
      <c r="O35" s="117"/>
      <c r="P35" s="101"/>
      <c r="Q35" s="118"/>
      <c r="R35" s="126" t="s">
        <v>172</v>
      </c>
      <c r="S35" s="109"/>
      <c r="T35" s="101"/>
      <c r="U35" s="250" t="str">
        <f>VLOOKUP(X35,пр.взв.!B7:G70,2,FALSE)</f>
        <v>Храмцова Кристина Валерьевна</v>
      </c>
      <c r="V35" s="250" t="str">
        <f>VLOOKUP(X35,пр.взв.!B7:G70,3,FALSE)</f>
        <v>21.05.92 мс</v>
      </c>
      <c r="W35" s="250" t="str">
        <f>VLOOKUP(X35,пр.взв.!B$7:G$70,4,FALSE)</f>
        <v>МОС</v>
      </c>
      <c r="X35" s="262">
        <v>16</v>
      </c>
      <c r="Y35" s="101"/>
      <c r="Z35" s="102"/>
    </row>
    <row r="36" spans="1:43" ht="12.75" customHeight="1">
      <c r="A36" s="254"/>
      <c r="B36" s="251"/>
      <c r="C36" s="251"/>
      <c r="D36" s="251"/>
      <c r="E36" s="120">
        <v>15</v>
      </c>
      <c r="F36" s="138"/>
      <c r="G36" s="121"/>
      <c r="H36" s="123"/>
      <c r="I36" s="109"/>
      <c r="J36" s="109"/>
      <c r="K36" s="124"/>
      <c r="L36" s="115">
        <f>AE24</f>
        <v>14</v>
      </c>
      <c r="M36" s="110" t="s">
        <v>177</v>
      </c>
      <c r="N36" s="184"/>
      <c r="O36" s="118"/>
      <c r="P36" s="101"/>
      <c r="Q36" s="118"/>
      <c r="R36" s="143"/>
      <c r="S36" s="144"/>
      <c r="T36" s="120">
        <v>16</v>
      </c>
      <c r="U36" s="251"/>
      <c r="V36" s="251"/>
      <c r="W36" s="251"/>
      <c r="X36" s="263"/>
      <c r="Y36" s="101"/>
      <c r="Z36" s="102"/>
    </row>
    <row r="37" spans="1:43" ht="12.75" customHeight="1" thickBot="1">
      <c r="A37" s="265">
        <v>31</v>
      </c>
      <c r="B37" s="252" t="e">
        <f>VLOOKUP(A37,пр.взв.!B37:C100,2,FALSE)</f>
        <v>#N/A</v>
      </c>
      <c r="C37" s="252" t="e">
        <f>VLOOKUP(A37,пр.взв.!B7:G70,3,FALSE)</f>
        <v>#N/A</v>
      </c>
      <c r="D37" s="252" t="e">
        <f>VLOOKUP(A37,пр.взв.!B$7:G$70,4,FALSE)</f>
        <v>#N/A</v>
      </c>
      <c r="E37" s="126"/>
      <c r="F37" s="121"/>
      <c r="G37" s="121"/>
      <c r="H37" s="124"/>
      <c r="I37" s="109"/>
      <c r="J37" s="109"/>
      <c r="K37" s="517">
        <f>AE22</f>
        <v>32</v>
      </c>
      <c r="L37" s="124"/>
      <c r="M37" s="508"/>
      <c r="N37" s="184">
        <v>8</v>
      </c>
      <c r="O37" s="118"/>
      <c r="P37" s="101"/>
      <c r="Q37" s="101"/>
      <c r="R37" s="101"/>
      <c r="S37" s="101"/>
      <c r="T37" s="126"/>
      <c r="U37" s="252" t="e">
        <f>VLOOKUP(X37,пр.взв.!B7:G70,2,FALSE)</f>
        <v>#N/A</v>
      </c>
      <c r="V37" s="252" t="e">
        <f>VLOOKUP(X37,пр.взв.!B7:G70,3,FALSE)</f>
        <v>#N/A</v>
      </c>
      <c r="W37" s="252" t="e">
        <f>VLOOKUP(X37,пр.взв.!B$7:G$70,4,FALSE)</f>
        <v>#N/A</v>
      </c>
      <c r="X37" s="259">
        <v>32</v>
      </c>
      <c r="Y37" s="101"/>
      <c r="Z37" s="102"/>
    </row>
    <row r="38" spans="1:43" ht="12.75" customHeight="1" thickBot="1">
      <c r="A38" s="266"/>
      <c r="B38" s="261"/>
      <c r="C38" s="261"/>
      <c r="D38" s="261"/>
      <c r="E38" s="121"/>
      <c r="F38" s="121"/>
      <c r="G38" s="121"/>
      <c r="H38" s="123"/>
      <c r="I38" s="109"/>
      <c r="J38" s="109"/>
      <c r="K38" s="518"/>
      <c r="L38" s="184">
        <v>8</v>
      </c>
      <c r="M38" s="509"/>
      <c r="N38" s="110" t="s">
        <v>173</v>
      </c>
      <c r="O38" s="154"/>
      <c r="P38" s="101"/>
      <c r="Q38" s="131"/>
      <c r="R38" s="101"/>
      <c r="S38" s="101"/>
      <c r="T38" s="121"/>
      <c r="U38" s="261"/>
      <c r="V38" s="261"/>
      <c r="W38" s="261"/>
      <c r="X38" s="260"/>
      <c r="Y38" s="101"/>
      <c r="Z38" s="102"/>
      <c r="AA38" s="95"/>
    </row>
    <row r="39" spans="1:43" ht="12.75" customHeight="1" thickBot="1">
      <c r="A39" s="163"/>
      <c r="B39" s="163"/>
      <c r="C39" s="163"/>
      <c r="D39" s="101"/>
      <c r="E39" s="121"/>
      <c r="F39" s="121"/>
      <c r="G39" s="121"/>
      <c r="H39" s="109"/>
      <c r="I39" s="125"/>
      <c r="J39" s="117"/>
      <c r="K39" s="519">
        <f>AE23</f>
        <v>8</v>
      </c>
      <c r="L39" s="110"/>
      <c r="M39" s="115">
        <v>8</v>
      </c>
      <c r="N39" s="509"/>
      <c r="O39" s="136">
        <v>17</v>
      </c>
      <c r="P39" s="164">
        <f>O39</f>
        <v>17</v>
      </c>
      <c r="Q39" s="121"/>
      <c r="R39" s="109"/>
      <c r="S39" s="101"/>
      <c r="T39" s="101"/>
      <c r="U39" s="101"/>
      <c r="V39" s="101"/>
      <c r="W39" s="101"/>
      <c r="X39" s="101"/>
      <c r="Y39" s="101"/>
      <c r="Z39" s="102"/>
    </row>
    <row r="40" spans="1:43" ht="12.75" customHeight="1">
      <c r="A40" s="165" t="str">
        <f>HYPERLINK([1]реквизиты!$A$6)</f>
        <v>Гл. судья, судья МК</v>
      </c>
      <c r="B40" s="166"/>
      <c r="C40" s="167"/>
      <c r="D40" s="168"/>
      <c r="E40" s="101"/>
      <c r="F40" s="169" t="str">
        <f>[1]реквизиты!$G$6</f>
        <v>Р.М. Бабоян</v>
      </c>
      <c r="G40" s="170"/>
      <c r="H40" s="171"/>
      <c r="I40" s="101"/>
      <c r="J40" s="117"/>
      <c r="K40" s="124"/>
      <c r="L40" s="115">
        <f>AE25</f>
        <v>20</v>
      </c>
      <c r="M40" s="140" t="s">
        <v>172</v>
      </c>
      <c r="N40" s="141"/>
      <c r="O40" s="140" t="s">
        <v>173</v>
      </c>
      <c r="P40" s="109"/>
      <c r="Q40" s="510" t="str">
        <f>VLOOKUP(P39,пр.взв.!B7:E70,2,FALSE)</f>
        <v>БИККУЖИНА Алия Минихановна</v>
      </c>
      <c r="R40" s="511"/>
      <c r="S40" s="511"/>
      <c r="T40" s="512"/>
      <c r="U40" s="101"/>
      <c r="V40" s="101"/>
      <c r="W40" s="101"/>
      <c r="X40" s="101"/>
      <c r="Y40" s="101"/>
      <c r="Z40" s="102"/>
    </row>
    <row r="41" spans="1:43" ht="12.75" customHeight="1" thickBot="1">
      <c r="A41" s="170"/>
      <c r="B41" s="170"/>
      <c r="C41" s="172"/>
      <c r="D41" s="173"/>
      <c r="E41" s="130"/>
      <c r="F41" s="183" t="str">
        <f>[1]реквизиты!$G$7</f>
        <v>/ г. Армавир /</v>
      </c>
      <c r="G41" s="170"/>
      <c r="H41" s="171"/>
      <c r="I41" s="101"/>
      <c r="J41" s="170"/>
      <c r="K41" s="184"/>
      <c r="L41" s="124"/>
      <c r="M41" s="184"/>
      <c r="N41" s="115">
        <f>AE26</f>
        <v>17</v>
      </c>
      <c r="O41" s="154"/>
      <c r="P41" s="109"/>
      <c r="Q41" s="513"/>
      <c r="R41" s="514"/>
      <c r="S41" s="514"/>
      <c r="T41" s="515"/>
      <c r="U41" s="101"/>
      <c r="V41" s="101"/>
      <c r="W41" s="101"/>
      <c r="X41" s="101"/>
      <c r="Y41" s="101"/>
      <c r="Z41" s="102"/>
    </row>
    <row r="42" spans="1:43" ht="12.75" customHeight="1">
      <c r="A42" s="165" t="str">
        <f>HYPERLINK([1]реквизиты!$A$8)</f>
        <v>Гл. секретарь, судья МК</v>
      </c>
      <c r="B42" s="170"/>
      <c r="C42" s="174"/>
      <c r="D42" s="175"/>
      <c r="E42" s="144"/>
      <c r="F42" s="169" t="str">
        <f>[1]реквизиты!$G$8</f>
        <v>Р.М. Закиров</v>
      </c>
      <c r="G42" s="170"/>
      <c r="H42" s="171"/>
      <c r="I42" s="101"/>
      <c r="J42" s="170"/>
      <c r="K42" s="154"/>
      <c r="L42" s="184"/>
      <c r="M42" s="184"/>
      <c r="N42" s="184"/>
      <c r="O42" s="118"/>
      <c r="P42" s="109"/>
      <c r="Q42" s="131"/>
      <c r="R42" s="131" t="s">
        <v>23</v>
      </c>
      <c r="S42" s="101"/>
      <c r="T42" s="101"/>
      <c r="U42" s="101"/>
      <c r="V42" s="101"/>
      <c r="W42" s="101"/>
      <c r="X42" s="101"/>
      <c r="Y42" s="101"/>
      <c r="Z42" s="102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ht="12.75" customHeight="1">
      <c r="A43" s="170"/>
      <c r="B43" s="170"/>
      <c r="C43" s="170"/>
      <c r="D43" s="176"/>
      <c r="E43" s="176"/>
      <c r="F43" s="177" t="str">
        <f>[1]реквизиты!$G$9</f>
        <v>/  г. Пермь /</v>
      </c>
      <c r="G43" s="170"/>
      <c r="H43" s="171"/>
      <c r="I43" s="101"/>
      <c r="J43" s="176"/>
      <c r="K43" s="109"/>
      <c r="L43" s="109"/>
      <c r="M43" s="109"/>
      <c r="N43" s="109"/>
      <c r="O43" s="109"/>
      <c r="P43" s="109"/>
      <c r="Q43" s="101"/>
      <c r="R43" s="101"/>
      <c r="S43" s="101"/>
      <c r="T43" s="101"/>
      <c r="U43" s="101"/>
      <c r="V43" s="101"/>
      <c r="W43" s="101"/>
      <c r="X43" s="101"/>
      <c r="Y43" s="101"/>
      <c r="Z43" s="10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4.25" customHeight="1">
      <c r="A44" s="178" t="str">
        <f>HYPERLINK([1]реквизиты!$A$20)</f>
        <v/>
      </c>
      <c r="B44" s="107"/>
      <c r="C44" s="154"/>
      <c r="D44" s="154"/>
      <c r="E44" s="154"/>
      <c r="F44" s="179"/>
      <c r="G44" s="180" t="str">
        <f>HYPERLINK([1]реквизиты!$G$21)</f>
        <v/>
      </c>
      <c r="H44" s="181"/>
      <c r="I44" s="101"/>
      <c r="J44" s="154"/>
      <c r="K44" s="109"/>
      <c r="L44" s="109"/>
      <c r="M44" s="109"/>
      <c r="N44" s="109"/>
      <c r="O44" s="109"/>
      <c r="P44" s="182" t="str">
        <f>HYPERLINK([1]реквизиты!$A$22)</f>
        <v/>
      </c>
      <c r="Q44" s="109"/>
      <c r="R44" s="109"/>
      <c r="S44" s="109"/>
      <c r="T44" s="109"/>
      <c r="U44" s="109"/>
      <c r="V44" s="182" t="str">
        <f>HYPERLINK([1]реквизиты!$G$22)</f>
        <v/>
      </c>
      <c r="W44" s="109"/>
      <c r="X44" s="109"/>
      <c r="Y44" s="109"/>
      <c r="Z44" s="102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ht="12.75" customHeight="1">
      <c r="A45" s="102"/>
      <c r="B45" s="102"/>
      <c r="C45" s="179"/>
      <c r="D45" s="179"/>
      <c r="E45" s="181"/>
      <c r="F45" s="102"/>
      <c r="G45" s="102"/>
      <c r="H45" s="102"/>
      <c r="I45" s="181"/>
      <c r="J45" s="181"/>
      <c r="K45" s="181"/>
      <c r="L45" s="181"/>
      <c r="M45" s="181"/>
      <c r="N45" s="181"/>
      <c r="O45" s="181"/>
      <c r="P45" s="179"/>
      <c r="Q45" s="179"/>
      <c r="R45" s="179"/>
      <c r="S45" s="179"/>
      <c r="T45" s="179"/>
      <c r="U45" s="179"/>
      <c r="V45" s="180" t="str">
        <f>HYPERLINK([1]реквизиты!$G$23)</f>
        <v/>
      </c>
      <c r="W45" s="179"/>
      <c r="X45" s="179"/>
      <c r="Y45" s="102"/>
      <c r="Z45" s="102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ht="12.75" customHeight="1">
      <c r="A46" s="102"/>
      <c r="B46" s="102"/>
      <c r="C46" s="179"/>
      <c r="D46" s="179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79"/>
      <c r="U46" s="179"/>
      <c r="V46" s="179"/>
      <c r="W46" s="179"/>
      <c r="X46" s="179"/>
      <c r="Y46" s="102"/>
      <c r="Z46" s="102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>
      <c r="C47" s="15"/>
      <c r="D47" s="15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15"/>
      <c r="U47" s="15"/>
      <c r="V47" s="15"/>
      <c r="W47" s="15"/>
      <c r="X47" s="15"/>
    </row>
    <row r="48" spans="1:43">
      <c r="C48" s="15"/>
      <c r="D48" s="15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15"/>
      <c r="U48" s="15"/>
      <c r="V48" s="15"/>
      <c r="W48" s="15"/>
      <c r="X48" s="15"/>
    </row>
    <row r="49" spans="3:24">
      <c r="C49" s="15"/>
      <c r="D49" s="15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15"/>
      <c r="U49" s="15"/>
      <c r="V49" s="15"/>
      <c r="W49" s="15"/>
      <c r="X49" s="15"/>
    </row>
    <row r="50" spans="3:24">
      <c r="C50" s="15"/>
      <c r="D50" s="15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15"/>
      <c r="U50" s="15"/>
      <c r="V50" s="15"/>
      <c r="W50" s="15"/>
      <c r="X50" s="15"/>
    </row>
    <row r="51" spans="3:24"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24"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24"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24"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24"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24"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24"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24"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24"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24"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24"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24"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24"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24"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5:19"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5:19"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5:19">
      <c r="E67" s="29"/>
    </row>
    <row r="68" spans="5:19">
      <c r="E68" s="29"/>
    </row>
    <row r="69" spans="5:19">
      <c r="E69" s="29"/>
    </row>
    <row r="70" spans="5:19">
      <c r="E70" s="29"/>
    </row>
    <row r="71" spans="5:19">
      <c r="E71" s="29"/>
    </row>
    <row r="72" spans="5:19">
      <c r="E72" s="29"/>
    </row>
    <row r="73" spans="5:19">
      <c r="E73" s="29"/>
    </row>
    <row r="74" spans="5:19">
      <c r="E74" s="29"/>
    </row>
    <row r="75" spans="5:19">
      <c r="E75" s="29"/>
    </row>
    <row r="76" spans="5:19">
      <c r="E76" s="29"/>
    </row>
    <row r="77" spans="5:19">
      <c r="E77" s="29"/>
    </row>
    <row r="78" spans="5:19">
      <c r="E78" s="29"/>
    </row>
    <row r="79" spans="5:19">
      <c r="E79" s="29"/>
    </row>
    <row r="80" spans="5:19">
      <c r="E80" s="29"/>
    </row>
    <row r="81" spans="5:5">
      <c r="E81" s="29"/>
    </row>
    <row r="82" spans="5:5">
      <c r="E82" s="29"/>
    </row>
    <row r="83" spans="5:5">
      <c r="E83" s="29"/>
    </row>
  </sheetData>
  <sheetProtection password="CCC7" sheet="1" formatCells="0" formatColumns="0" formatRows="0" insertColumns="0" insertRows="0" insertHyperlinks="0" deleteColumns="0" deleteRows="0" sort="0" autoFilter="0" pivotTables="0"/>
  <mergeCells count="145">
    <mergeCell ref="W7:W8"/>
    <mergeCell ref="W9:W10"/>
    <mergeCell ref="X9:X10"/>
    <mergeCell ref="X15:X16"/>
    <mergeCell ref="W17:W18"/>
    <mergeCell ref="V15:V16"/>
    <mergeCell ref="V17:V18"/>
    <mergeCell ref="W13:W14"/>
    <mergeCell ref="X17:X18"/>
    <mergeCell ref="X25:X26"/>
    <mergeCell ref="X23:X24"/>
    <mergeCell ref="X19:X20"/>
    <mergeCell ref="X11:X12"/>
    <mergeCell ref="X13:X14"/>
    <mergeCell ref="Q40:T41"/>
    <mergeCell ref="V9:V10"/>
    <mergeCell ref="V19:V20"/>
    <mergeCell ref="U21:U22"/>
    <mergeCell ref="V21:V22"/>
    <mergeCell ref="U23:U24"/>
    <mergeCell ref="V23:V24"/>
    <mergeCell ref="U11:U12"/>
    <mergeCell ref="V11:V12"/>
    <mergeCell ref="V13:V14"/>
    <mergeCell ref="U9:U10"/>
    <mergeCell ref="U13:U14"/>
    <mergeCell ref="V25:V26"/>
    <mergeCell ref="D17:D18"/>
    <mergeCell ref="D19:D20"/>
    <mergeCell ref="D21:D22"/>
    <mergeCell ref="D23:D24"/>
    <mergeCell ref="K26:N27"/>
    <mergeCell ref="L24:M24"/>
    <mergeCell ref="L20:M20"/>
    <mergeCell ref="D33:D34"/>
    <mergeCell ref="D25:D26"/>
    <mergeCell ref="K18:N19"/>
    <mergeCell ref="D27:D28"/>
    <mergeCell ref="D29:D30"/>
    <mergeCell ref="J32:J33"/>
    <mergeCell ref="U31:U32"/>
    <mergeCell ref="D31:D32"/>
    <mergeCell ref="D37:D38"/>
    <mergeCell ref="U37:U38"/>
    <mergeCell ref="V37:V38"/>
    <mergeCell ref="D35:D36"/>
    <mergeCell ref="U35:U36"/>
    <mergeCell ref="V35:V36"/>
    <mergeCell ref="V31:V32"/>
    <mergeCell ref="U33:U34"/>
    <mergeCell ref="V33:V34"/>
    <mergeCell ref="U27:U28"/>
    <mergeCell ref="V27:V28"/>
    <mergeCell ref="U29:U30"/>
    <mergeCell ref="V29:V30"/>
    <mergeCell ref="A23:A24"/>
    <mergeCell ref="B23:B24"/>
    <mergeCell ref="C23:C24"/>
    <mergeCell ref="A25:A26"/>
    <mergeCell ref="B25:B26"/>
    <mergeCell ref="C25:C2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35:A36"/>
    <mergeCell ref="A27:A28"/>
    <mergeCell ref="B27:B28"/>
    <mergeCell ref="C27:C28"/>
    <mergeCell ref="A29:A30"/>
    <mergeCell ref="B29:B30"/>
    <mergeCell ref="C29:C30"/>
    <mergeCell ref="B35:B36"/>
    <mergeCell ref="C35:C3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B7:B8"/>
    <mergeCell ref="C7:C8"/>
    <mergeCell ref="D7:D8"/>
    <mergeCell ref="A15:A16"/>
    <mergeCell ref="A13:A14"/>
    <mergeCell ref="B13:B14"/>
    <mergeCell ref="B11:B12"/>
    <mergeCell ref="A11:A12"/>
    <mergeCell ref="B15:B16"/>
    <mergeCell ref="W21:W22"/>
    <mergeCell ref="W15:W16"/>
    <mergeCell ref="W19:W20"/>
    <mergeCell ref="U19:U20"/>
    <mergeCell ref="U17:U18"/>
    <mergeCell ref="I5:I6"/>
    <mergeCell ref="U4:U5"/>
    <mergeCell ref="X37:X38"/>
    <mergeCell ref="W37:W38"/>
    <mergeCell ref="X21:X22"/>
    <mergeCell ref="X33:X34"/>
    <mergeCell ref="X27:X28"/>
    <mergeCell ref="X29:X30"/>
    <mergeCell ref="X35:X36"/>
    <mergeCell ref="W27:W28"/>
    <mergeCell ref="W29:W30"/>
    <mergeCell ref="X31:X32"/>
    <mergeCell ref="W35:W36"/>
    <mergeCell ref="W33:W34"/>
    <mergeCell ref="W25:W26"/>
    <mergeCell ref="W31:W32"/>
    <mergeCell ref="U25:U26"/>
    <mergeCell ref="W23:W24"/>
    <mergeCell ref="X7:X8"/>
    <mergeCell ref="A1:X1"/>
    <mergeCell ref="V4:W5"/>
    <mergeCell ref="A2:X2"/>
    <mergeCell ref="F3:S3"/>
    <mergeCell ref="X5:X6"/>
    <mergeCell ref="P5:S6"/>
    <mergeCell ref="A5:A6"/>
    <mergeCell ref="F4:S4"/>
    <mergeCell ref="L16:M16"/>
    <mergeCell ref="U15:U16"/>
    <mergeCell ref="C15:C16"/>
    <mergeCell ref="D11:D12"/>
    <mergeCell ref="D13:D14"/>
    <mergeCell ref="C11:C12"/>
    <mergeCell ref="C13:C14"/>
    <mergeCell ref="D15:D16"/>
    <mergeCell ref="A9:A10"/>
    <mergeCell ref="B9:B10"/>
    <mergeCell ref="C9:C10"/>
    <mergeCell ref="V7:V8"/>
    <mergeCell ref="U7:U8"/>
    <mergeCell ref="W11:W12"/>
    <mergeCell ref="D9:D10"/>
    <mergeCell ref="A7:A8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6"/>
  </sheetPr>
  <dimension ref="A1:T104"/>
  <sheetViews>
    <sheetView workbookViewId="0">
      <selection activeCell="D110" sqref="D110"/>
    </sheetView>
  </sheetViews>
  <sheetFormatPr defaultRowHeight="12.75"/>
  <cols>
    <col min="1" max="1" width="4" customWidth="1"/>
    <col min="2" max="2" width="4.28515625" customWidth="1"/>
    <col min="3" max="3" width="22.7109375" customWidth="1"/>
    <col min="5" max="5" width="7" customWidth="1"/>
    <col min="6" max="6" width="10" customWidth="1"/>
    <col min="7" max="7" width="25.7109375" customWidth="1"/>
    <col min="8" max="8" width="5.28515625" customWidth="1"/>
    <col min="9" max="9" width="5.140625" customWidth="1"/>
    <col min="10" max="10" width="6.28515625" customWidth="1"/>
    <col min="11" max="11" width="3.7109375" customWidth="1"/>
    <col min="12" max="12" width="4" customWidth="1"/>
    <col min="13" max="13" width="21.42578125" customWidth="1"/>
    <col min="14" max="14" width="8.85546875" customWidth="1"/>
    <col min="15" max="15" width="7.85546875" customWidth="1"/>
    <col min="16" max="16" width="10.7109375" customWidth="1"/>
    <col min="17" max="17" width="25.7109375" customWidth="1"/>
    <col min="18" max="18" width="5.140625" customWidth="1"/>
    <col min="19" max="19" width="5.42578125" customWidth="1"/>
    <col min="20" max="20" width="7.28515625" customWidth="1"/>
  </cols>
  <sheetData>
    <row r="1" spans="1:20" ht="15.75" customHeight="1">
      <c r="B1" s="296" t="s">
        <v>42</v>
      </c>
      <c r="C1" s="296"/>
      <c r="D1" s="296"/>
      <c r="E1" s="296"/>
      <c r="F1" s="296"/>
      <c r="G1" s="296"/>
      <c r="H1" s="296"/>
      <c r="I1" s="296"/>
      <c r="J1" s="296"/>
      <c r="L1" s="296" t="s">
        <v>42</v>
      </c>
      <c r="M1" s="296"/>
      <c r="N1" s="296"/>
      <c r="O1" s="296"/>
      <c r="P1" s="296"/>
      <c r="Q1" s="296"/>
      <c r="R1" s="296"/>
      <c r="S1" s="296"/>
      <c r="T1" s="296"/>
    </row>
    <row r="2" spans="1:20" ht="15.75" customHeight="1">
      <c r="B2" s="297" t="str">
        <f>пр.взв.!D4</f>
        <v>в.к. 56  кг.</v>
      </c>
      <c r="C2" s="298"/>
      <c r="D2" s="298"/>
      <c r="E2" s="298"/>
      <c r="F2" s="298"/>
      <c r="G2" s="298"/>
      <c r="H2" s="298"/>
      <c r="I2" s="298"/>
      <c r="J2" s="298"/>
      <c r="L2" s="297" t="str">
        <f>пр.взв.!D4</f>
        <v>в.к. 56  кг.</v>
      </c>
      <c r="M2" s="298"/>
      <c r="N2" s="298"/>
      <c r="O2" s="298"/>
      <c r="P2" s="298"/>
      <c r="Q2" s="298"/>
      <c r="R2" s="298"/>
      <c r="S2" s="298"/>
      <c r="T2" s="298"/>
    </row>
    <row r="3" spans="1:20" ht="16.5" hidden="1" thickBot="1">
      <c r="B3" s="74" t="s">
        <v>35</v>
      </c>
      <c r="C3" s="76" t="s">
        <v>168</v>
      </c>
      <c r="D3" s="75" t="s">
        <v>36</v>
      </c>
      <c r="E3" s="75"/>
      <c r="F3" s="76"/>
      <c r="G3" s="74"/>
      <c r="H3" s="76"/>
      <c r="I3" s="76"/>
      <c r="J3" s="76"/>
      <c r="K3" s="76"/>
      <c r="L3" s="74" t="s">
        <v>1</v>
      </c>
      <c r="M3" s="76" t="s">
        <v>43</v>
      </c>
      <c r="N3" s="75" t="s">
        <v>36</v>
      </c>
      <c r="O3" s="75"/>
      <c r="P3" s="76"/>
      <c r="Q3" s="74"/>
      <c r="R3" s="76"/>
      <c r="S3" s="76"/>
      <c r="T3" s="76"/>
    </row>
    <row r="4" spans="1:20" ht="12.75" hidden="1" customHeight="1">
      <c r="A4" s="307" t="s">
        <v>44</v>
      </c>
      <c r="B4" s="309" t="s">
        <v>5</v>
      </c>
      <c r="C4" s="299" t="s">
        <v>6</v>
      </c>
      <c r="D4" s="311" t="s">
        <v>15</v>
      </c>
      <c r="E4" s="313" t="s">
        <v>16</v>
      </c>
      <c r="F4" s="314"/>
      <c r="G4" s="299" t="s">
        <v>17</v>
      </c>
      <c r="H4" s="301" t="s">
        <v>45</v>
      </c>
      <c r="I4" s="303" t="s">
        <v>18</v>
      </c>
      <c r="J4" s="305" t="s">
        <v>19</v>
      </c>
      <c r="K4" s="307" t="s">
        <v>44</v>
      </c>
      <c r="L4" s="309" t="s">
        <v>5</v>
      </c>
      <c r="M4" s="299" t="s">
        <v>6</v>
      </c>
      <c r="N4" s="311" t="s">
        <v>15</v>
      </c>
      <c r="O4" s="313" t="s">
        <v>16</v>
      </c>
      <c r="P4" s="314"/>
      <c r="Q4" s="299" t="s">
        <v>17</v>
      </c>
      <c r="R4" s="301" t="s">
        <v>45</v>
      </c>
      <c r="S4" s="303" t="s">
        <v>18</v>
      </c>
      <c r="T4" s="305" t="s">
        <v>19</v>
      </c>
    </row>
    <row r="5" spans="1:20" ht="13.5" hidden="1" customHeight="1" thickBot="1">
      <c r="A5" s="308"/>
      <c r="B5" s="310" t="s">
        <v>38</v>
      </c>
      <c r="C5" s="300"/>
      <c r="D5" s="312"/>
      <c r="E5" s="315"/>
      <c r="F5" s="316"/>
      <c r="G5" s="300"/>
      <c r="H5" s="302"/>
      <c r="I5" s="304"/>
      <c r="J5" s="306" t="s">
        <v>39</v>
      </c>
      <c r="K5" s="308"/>
      <c r="L5" s="310" t="s">
        <v>38</v>
      </c>
      <c r="M5" s="300"/>
      <c r="N5" s="312"/>
      <c r="O5" s="315"/>
      <c r="P5" s="316"/>
      <c r="Q5" s="300"/>
      <c r="R5" s="302"/>
      <c r="S5" s="304"/>
      <c r="T5" s="306" t="s">
        <v>39</v>
      </c>
    </row>
    <row r="6" spans="1:20" ht="12.75" hidden="1" customHeight="1">
      <c r="A6" s="317">
        <v>1</v>
      </c>
      <c r="B6" s="320">
        <v>1</v>
      </c>
      <c r="C6" s="322" t="str">
        <f>VLOOKUP(B6,пр.взв.!B7:G70,2,FALSE)</f>
        <v>Питкилёва Александра Витальевна</v>
      </c>
      <c r="D6" s="324" t="str">
        <f>VLOOKUP(B6,пр.взв.!B7:G70,3,FALSE)</f>
        <v>09.02.95 мс</v>
      </c>
      <c r="E6" s="282" t="str">
        <f>VLOOKUP(D6,пр.взв.!D7:I70,2,FALSE)</f>
        <v>ЦФО</v>
      </c>
      <c r="F6" s="282" t="str">
        <f>VLOOKUP(B6,пр.взв.!B7:G70,5,FALSE)</f>
        <v xml:space="preserve">Московская, </v>
      </c>
      <c r="G6" s="286"/>
      <c r="H6" s="288"/>
      <c r="I6" s="291"/>
      <c r="J6" s="292"/>
      <c r="K6" s="325">
        <v>9</v>
      </c>
      <c r="L6" s="320">
        <v>2</v>
      </c>
      <c r="M6" s="322" t="str">
        <f>VLOOKUP(L6,пр.взв.!B7:G70,2,FALSE)</f>
        <v>Поликарпова Анастасия Валерьевна</v>
      </c>
      <c r="N6" s="324" t="str">
        <f>VLOOKUP(L6,пр.взв.!B7:G70,3,FALSE)</f>
        <v>12.09.92 мс</v>
      </c>
      <c r="O6" s="282" t="str">
        <f>VLOOKUP(M6,пр.взв.!C7:H70,3,FALSE)</f>
        <v>МОС</v>
      </c>
      <c r="P6" s="324" t="str">
        <f>VLOOKUP(L6,пр.взв.!B7:G70,5,FALSE)</f>
        <v>Москва</v>
      </c>
      <c r="Q6" s="286"/>
      <c r="R6" s="288"/>
      <c r="S6" s="291"/>
      <c r="T6" s="292"/>
    </row>
    <row r="7" spans="1:20" hidden="1">
      <c r="A7" s="318"/>
      <c r="B7" s="321"/>
      <c r="C7" s="323"/>
      <c r="D7" s="287"/>
      <c r="E7" s="283"/>
      <c r="F7" s="283"/>
      <c r="G7" s="287"/>
      <c r="H7" s="287"/>
      <c r="I7" s="209"/>
      <c r="J7" s="293"/>
      <c r="K7" s="326"/>
      <c r="L7" s="321"/>
      <c r="M7" s="323"/>
      <c r="N7" s="287"/>
      <c r="O7" s="283"/>
      <c r="P7" s="287"/>
      <c r="Q7" s="287"/>
      <c r="R7" s="287"/>
      <c r="S7" s="209"/>
      <c r="T7" s="293"/>
    </row>
    <row r="8" spans="1:20" ht="12.75" hidden="1" customHeight="1">
      <c r="A8" s="318"/>
      <c r="B8" s="328">
        <v>17</v>
      </c>
      <c r="C8" s="330" t="str">
        <f>VLOOKUP(B8,пр.взв.!B9:G72,2,FALSE)</f>
        <v>БИККУЖИНА Алия Минихановна</v>
      </c>
      <c r="D8" s="280" t="str">
        <f>VLOOKUP(C8,пр.взв.!C9:H72,2,FALSE)</f>
        <v>08.01.92 мс</v>
      </c>
      <c r="E8" s="280" t="str">
        <f>VLOOKUP(D8,пр.взв.!D9:I72,2,FALSE)</f>
        <v>ПФО</v>
      </c>
      <c r="F8" s="280" t="str">
        <f>VLOOKUP(B8,пр.взв.!B9:G72,5,FALSE)</f>
        <v>Оренбургская Кувандык МО</v>
      </c>
      <c r="G8" s="289"/>
      <c r="H8" s="289"/>
      <c r="I8" s="214"/>
      <c r="J8" s="333"/>
      <c r="K8" s="326"/>
      <c r="L8" s="328">
        <v>18</v>
      </c>
      <c r="M8" s="330" t="str">
        <f>VLOOKUP(L8,пр.взв.!B1:G72,2,FALSE)</f>
        <v>БЕЛЫХ Анастасия Олеговна</v>
      </c>
      <c r="N8" s="294" t="str">
        <f>VLOOKUP(L8,пр.взв.!B1:G72,3,FALSE)</f>
        <v>25.07. 92  мсмк</v>
      </c>
      <c r="O8" s="280" t="str">
        <f>VLOOKUP(M8,пр.взв.!C1:H72,3,FALSE)</f>
        <v>ПФО</v>
      </c>
      <c r="P8" s="294" t="str">
        <f>VLOOKUP(L8,пр.взв.!B9:G72,5,FALSE)</f>
        <v xml:space="preserve">Пермский, Березники  </v>
      </c>
      <c r="Q8" s="289"/>
      <c r="R8" s="289"/>
      <c r="S8" s="214"/>
      <c r="T8" s="333"/>
    </row>
    <row r="9" spans="1:20" ht="13.5" hidden="1" thickBot="1">
      <c r="A9" s="319"/>
      <c r="B9" s="329"/>
      <c r="C9" s="331"/>
      <c r="D9" s="281"/>
      <c r="E9" s="281"/>
      <c r="F9" s="281"/>
      <c r="G9" s="290"/>
      <c r="H9" s="290"/>
      <c r="I9" s="332"/>
      <c r="J9" s="334"/>
      <c r="K9" s="327"/>
      <c r="L9" s="329"/>
      <c r="M9" s="331"/>
      <c r="N9" s="295"/>
      <c r="O9" s="281"/>
      <c r="P9" s="295"/>
      <c r="Q9" s="290"/>
      <c r="R9" s="290"/>
      <c r="S9" s="332"/>
      <c r="T9" s="334"/>
    </row>
    <row r="10" spans="1:20" ht="12.75" hidden="1" customHeight="1">
      <c r="A10" s="317">
        <v>2</v>
      </c>
      <c r="B10" s="320">
        <v>9</v>
      </c>
      <c r="C10" s="322" t="str">
        <f>VLOOKUP(B10,пр.взв.!B1:G74,2,FALSE)</f>
        <v xml:space="preserve">Митина Ольга Александровна </v>
      </c>
      <c r="D10" s="282" t="str">
        <f>VLOOKUP(C10,пр.взв.!C1:H74,2,FALSE)</f>
        <v>08.07.1994 мс</v>
      </c>
      <c r="E10" s="282" t="str">
        <f>VLOOKUP(D10,пр.взв.!D1:I74,2,FALSE)</f>
        <v>ДВФО</v>
      </c>
      <c r="F10" s="282" t="str">
        <f>VLOOKUP(B10,пр.взв.!B11:G74,5,FALSE)</f>
        <v xml:space="preserve">Приморский Владивосток  </v>
      </c>
      <c r="G10" s="286"/>
      <c r="H10" s="288"/>
      <c r="I10" s="291"/>
      <c r="J10" s="335"/>
      <c r="K10" s="325">
        <v>10</v>
      </c>
      <c r="L10" s="320">
        <v>10</v>
      </c>
      <c r="M10" s="322" t="str">
        <f>VLOOKUP(L10,пр.взв.!B1:G74,2,FALSE)</f>
        <v>КРОТОВА Наталья Алексеевна</v>
      </c>
      <c r="N10" s="324" t="str">
        <f>VLOOKUP(L10,пр.взв.!B1:G74,3,FALSE)</f>
        <v>09.04.91 мс</v>
      </c>
      <c r="O10" s="282" t="str">
        <f>VLOOKUP(M10,пр.взв.!C1:H74,3,FALSE)</f>
        <v>СПБ</v>
      </c>
      <c r="P10" s="283" t="str">
        <f>VLOOKUP(L10,пр.взв.!B11:G74,5,FALSE)</f>
        <v xml:space="preserve">С. Петербург  </v>
      </c>
      <c r="Q10" s="286"/>
      <c r="R10" s="288"/>
      <c r="S10" s="291"/>
      <c r="T10" s="335"/>
    </row>
    <row r="11" spans="1:20" hidden="1">
      <c r="A11" s="318"/>
      <c r="B11" s="321"/>
      <c r="C11" s="323"/>
      <c r="D11" s="283"/>
      <c r="E11" s="283"/>
      <c r="F11" s="283"/>
      <c r="G11" s="287"/>
      <c r="H11" s="287"/>
      <c r="I11" s="209"/>
      <c r="J11" s="293"/>
      <c r="K11" s="326"/>
      <c r="L11" s="321"/>
      <c r="M11" s="323"/>
      <c r="N11" s="287"/>
      <c r="O11" s="283"/>
      <c r="P11" s="287"/>
      <c r="Q11" s="287"/>
      <c r="R11" s="287"/>
      <c r="S11" s="209"/>
      <c r="T11" s="293"/>
    </row>
    <row r="12" spans="1:20" ht="12.75" hidden="1" customHeight="1">
      <c r="A12" s="318"/>
      <c r="B12" s="328">
        <v>25</v>
      </c>
      <c r="C12" s="330" t="e">
        <f>VLOOKUP(B12,пр.взв.!B1:G76,2,FALSE)</f>
        <v>#N/A</v>
      </c>
      <c r="D12" s="294" t="e">
        <f>VLOOKUP(C12,пр.взв.!C1:H76,2,FALSE)</f>
        <v>#N/A</v>
      </c>
      <c r="E12" s="294" t="e">
        <f>VLOOKUP(D12,пр.взв.!D1:I76,2,FALSE)</f>
        <v>#N/A</v>
      </c>
      <c r="F12" s="280" t="e">
        <f>VLOOKUP(B12,пр.взв.!B13:G76,5,FALSE)</f>
        <v>#N/A</v>
      </c>
      <c r="G12" s="289"/>
      <c r="H12" s="289"/>
      <c r="I12" s="214"/>
      <c r="J12" s="333"/>
      <c r="K12" s="326"/>
      <c r="L12" s="328">
        <v>26</v>
      </c>
      <c r="M12" s="330" t="e">
        <f>VLOOKUP(L12,пр.взв.!B1:G76,2,FALSE)</f>
        <v>#N/A</v>
      </c>
      <c r="N12" s="294" t="e">
        <f>VLOOKUP(L12,пр.взв.!B1:G76,3,FALSE)</f>
        <v>#N/A</v>
      </c>
      <c r="O12" s="280" t="e">
        <f>VLOOKUP(M12,пр.взв.!C1:H76,3,FALSE)</f>
        <v>#N/A</v>
      </c>
      <c r="P12" s="294" t="e">
        <f>VLOOKUP(L12,пр.взв.!B13:G76,5,FALSE)</f>
        <v>#N/A</v>
      </c>
      <c r="Q12" s="289"/>
      <c r="R12" s="289"/>
      <c r="S12" s="214"/>
      <c r="T12" s="333"/>
    </row>
    <row r="13" spans="1:20" ht="13.5" hidden="1" thickBot="1">
      <c r="A13" s="319"/>
      <c r="B13" s="329"/>
      <c r="C13" s="331"/>
      <c r="D13" s="295"/>
      <c r="E13" s="295"/>
      <c r="F13" s="281"/>
      <c r="G13" s="290"/>
      <c r="H13" s="290"/>
      <c r="I13" s="332"/>
      <c r="J13" s="334"/>
      <c r="K13" s="327"/>
      <c r="L13" s="329"/>
      <c r="M13" s="331"/>
      <c r="N13" s="295"/>
      <c r="O13" s="281"/>
      <c r="P13" s="295"/>
      <c r="Q13" s="290"/>
      <c r="R13" s="290"/>
      <c r="S13" s="332"/>
      <c r="T13" s="334"/>
    </row>
    <row r="14" spans="1:20" ht="12.75" hidden="1" customHeight="1">
      <c r="A14" s="317">
        <v>3</v>
      </c>
      <c r="B14" s="320">
        <v>5</v>
      </c>
      <c r="C14" s="336" t="str">
        <f>VLOOKUP(B14,пр.взв.!B1:G78,2,FALSE)</f>
        <v>Кузнецова Алина Сергеевна</v>
      </c>
      <c r="D14" s="283" t="str">
        <f>VLOOKUP(C14,пр.взв.!C1:H78,2,FALSE)</f>
        <v>25.07.1985 мс</v>
      </c>
      <c r="E14" s="283" t="str">
        <f>VLOOKUP(D14,пр.взв.!D1:I78,2,FALSE)</f>
        <v>МОС</v>
      </c>
      <c r="F14" s="282" t="str">
        <f>VLOOKUP(B14,пр.взв.!B15:G78,5,FALSE)</f>
        <v>Москва, МКС</v>
      </c>
      <c r="G14" s="337"/>
      <c r="H14" s="340"/>
      <c r="I14" s="338"/>
      <c r="J14" s="339"/>
      <c r="K14" s="325">
        <v>11</v>
      </c>
      <c r="L14" s="320">
        <v>6</v>
      </c>
      <c r="M14" s="336" t="str">
        <f>VLOOKUP(L14,пр.взв.!B1:G78,2,FALSE)</f>
        <v>Усатова Александра Андреевна</v>
      </c>
      <c r="N14" s="283" t="str">
        <f>VLOOKUP(L14,пр.взв.!B1:G78,3,FALSE)</f>
        <v>14.10.95 мс</v>
      </c>
      <c r="O14" s="282" t="str">
        <f>VLOOKUP(M14,пр.взв.!C1:H78,3,FALSE)</f>
        <v>КФО</v>
      </c>
      <c r="P14" s="283" t="str">
        <f>VLOOKUP(L14,пр.взв.!B15:G78,5,FALSE)</f>
        <v>Р. Крым</v>
      </c>
      <c r="Q14" s="337"/>
      <c r="R14" s="340"/>
      <c r="S14" s="338"/>
      <c r="T14" s="339"/>
    </row>
    <row r="15" spans="1:20" ht="12.75" hidden="1" customHeight="1">
      <c r="A15" s="318"/>
      <c r="B15" s="321"/>
      <c r="C15" s="323"/>
      <c r="D15" s="287"/>
      <c r="E15" s="287"/>
      <c r="F15" s="283"/>
      <c r="G15" s="287"/>
      <c r="H15" s="287"/>
      <c r="I15" s="209"/>
      <c r="J15" s="293"/>
      <c r="K15" s="326"/>
      <c r="L15" s="321"/>
      <c r="M15" s="323"/>
      <c r="N15" s="287"/>
      <c r="O15" s="283"/>
      <c r="P15" s="287"/>
      <c r="Q15" s="287"/>
      <c r="R15" s="287"/>
      <c r="S15" s="209"/>
      <c r="T15" s="293"/>
    </row>
    <row r="16" spans="1:20" ht="12.75" hidden="1" customHeight="1">
      <c r="A16" s="318"/>
      <c r="B16" s="328">
        <v>21</v>
      </c>
      <c r="C16" s="330" t="str">
        <f>VLOOKUP(B16,пр.взв.!B3:G80,2,FALSE)</f>
        <v>Голакова Кристина Сергеевна</v>
      </c>
      <c r="D16" s="294" t="str">
        <f>VLOOKUP(C16,пр.взв.!C3:H80,2,FALSE)</f>
        <v>15.10.1995 мс</v>
      </c>
      <c r="E16" s="283" t="str">
        <f>VLOOKUP(D16,пр.взв.!D3:I80,2,FALSE)</f>
        <v>ЦФО</v>
      </c>
      <c r="F16" s="280" t="str">
        <f>VLOOKUP(B16,пр.взв.!B17:G80,5,FALSE)</f>
        <v>Смоленск</v>
      </c>
      <c r="G16" s="289"/>
      <c r="H16" s="289"/>
      <c r="I16" s="214"/>
      <c r="J16" s="333"/>
      <c r="K16" s="326"/>
      <c r="L16" s="328">
        <v>22</v>
      </c>
      <c r="M16" s="330" t="str">
        <f>VLOOKUP(L16,пр.взв.!B1:G80,2,FALSE)</f>
        <v>Аноко Дарья Александровна</v>
      </c>
      <c r="N16" s="294" t="str">
        <f>VLOOKUP(L16,пр.взв.!B1:G80,3,FALSE)</f>
        <v>24.01.92 кмс</v>
      </c>
      <c r="O16" s="280" t="str">
        <f>VLOOKUP(M16,пр.взв.!C1:H80,3,FALSE)</f>
        <v>ЮФО</v>
      </c>
      <c r="P16" s="294" t="str">
        <f>VLOOKUP(L16,пр.взв.!B17:G80,5,FALSE)</f>
        <v>Ростовская, Таганрог  МО</v>
      </c>
      <c r="Q16" s="289"/>
      <c r="R16" s="289"/>
      <c r="S16" s="214"/>
      <c r="T16" s="333"/>
    </row>
    <row r="17" spans="1:20" ht="13.5" hidden="1" customHeight="1" thickBot="1">
      <c r="A17" s="319"/>
      <c r="B17" s="329"/>
      <c r="C17" s="331"/>
      <c r="D17" s="295"/>
      <c r="E17" s="287"/>
      <c r="F17" s="281"/>
      <c r="G17" s="290"/>
      <c r="H17" s="290"/>
      <c r="I17" s="332"/>
      <c r="J17" s="334"/>
      <c r="K17" s="327"/>
      <c r="L17" s="329"/>
      <c r="M17" s="331"/>
      <c r="N17" s="295"/>
      <c r="O17" s="281"/>
      <c r="P17" s="295"/>
      <c r="Q17" s="290"/>
      <c r="R17" s="290"/>
      <c r="S17" s="332"/>
      <c r="T17" s="334"/>
    </row>
    <row r="18" spans="1:20" ht="12.75" hidden="1" customHeight="1">
      <c r="A18" s="317">
        <v>4</v>
      </c>
      <c r="B18" s="320">
        <v>13</v>
      </c>
      <c r="C18" s="342" t="str">
        <f>VLOOKUP(B18,пр.взв.!B1:G82,2,FALSE)</f>
        <v>Карекян Кристина Хачиковна</v>
      </c>
      <c r="D18" s="343" t="str">
        <f>VLOOKUP(B18,пр.взв.!B1:G82,3,FALSE)</f>
        <v>23.01.95 мс</v>
      </c>
      <c r="E18" s="344" t="str">
        <f>VLOOKUP(C18,пр.взв.!C1:H82,3,FALSE)</f>
        <v>ЮФО</v>
      </c>
      <c r="F18" s="344" t="str">
        <f>VLOOKUP(B18,пр.взв.!B19:G82,5,FALSE)</f>
        <v>Краснодарский,  Сочи</v>
      </c>
      <c r="G18" s="286"/>
      <c r="H18" s="288"/>
      <c r="I18" s="291"/>
      <c r="J18" s="349"/>
      <c r="K18" s="350">
        <v>12</v>
      </c>
      <c r="L18" s="353">
        <v>14</v>
      </c>
      <c r="M18" s="342" t="str">
        <f>VLOOKUP(L18,пр.взв.!B1:G82,2,FALSE)</f>
        <v>МАРЧЕНКОВА Светлана Леонидовна</v>
      </c>
      <c r="N18" s="343" t="str">
        <f>VLOOKUP(L18,пр.взв.!B1:G82,3,FALSE)</f>
        <v>05.03.81 мс</v>
      </c>
      <c r="O18" s="344" t="str">
        <f>VLOOKUP(M18,пр.взв.!C1:H82,3,FALSE)</f>
        <v>ЦФО</v>
      </c>
      <c r="P18" s="345" t="str">
        <f>VLOOKUP(L18,пр.взв.!B19:G82,5,FALSE)</f>
        <v>Смоленская Смоленск Д</v>
      </c>
      <c r="Q18" s="287"/>
      <c r="R18" s="348"/>
      <c r="S18" s="209"/>
      <c r="T18" s="341"/>
    </row>
    <row r="19" spans="1:20" ht="12.75" hidden="1" customHeight="1">
      <c r="A19" s="318"/>
      <c r="B19" s="321"/>
      <c r="C19" s="323"/>
      <c r="D19" s="287"/>
      <c r="E19" s="345"/>
      <c r="F19" s="345"/>
      <c r="G19" s="287"/>
      <c r="H19" s="287"/>
      <c r="I19" s="209"/>
      <c r="J19" s="293"/>
      <c r="K19" s="351"/>
      <c r="L19" s="354"/>
      <c r="M19" s="323"/>
      <c r="N19" s="287"/>
      <c r="O19" s="345"/>
      <c r="P19" s="287"/>
      <c r="Q19" s="287"/>
      <c r="R19" s="287"/>
      <c r="S19" s="209"/>
      <c r="T19" s="293"/>
    </row>
    <row r="20" spans="1:20" ht="12.75" hidden="1" customHeight="1">
      <c r="A20" s="318"/>
      <c r="B20" s="328">
        <v>29</v>
      </c>
      <c r="C20" s="346" t="e">
        <f>VLOOKUP(B20,пр.взв.!B2:G84,2,FALSE)</f>
        <v>#N/A</v>
      </c>
      <c r="D20" s="347" t="e">
        <f>VLOOKUP(B20,пр.взв.!B2:G84,3,FALSE)</f>
        <v>#N/A</v>
      </c>
      <c r="E20" s="284" t="e">
        <f>VLOOKUP(C20,пр.взв.!C2:H84,3,FALSE)</f>
        <v>#N/A</v>
      </c>
      <c r="F20" s="284" t="e">
        <f>VLOOKUP(B20,пр.взв.!B21:G84,5,FALSE)</f>
        <v>#N/A</v>
      </c>
      <c r="G20" s="289"/>
      <c r="H20" s="289"/>
      <c r="I20" s="214"/>
      <c r="J20" s="333"/>
      <c r="K20" s="351"/>
      <c r="L20" s="355">
        <v>30</v>
      </c>
      <c r="M20" s="346" t="e">
        <f>VLOOKUP(L20,пр.взв.!B2:G84,2,FALSE)</f>
        <v>#N/A</v>
      </c>
      <c r="N20" s="347" t="e">
        <f>VLOOKUP(L20,пр.взв.!B2:G84,3,FALSE)</f>
        <v>#N/A</v>
      </c>
      <c r="O20" s="284" t="e">
        <f>VLOOKUP(M20,пр.взв.!C2:H84,3,FALSE)</f>
        <v>#N/A</v>
      </c>
      <c r="P20" s="347" t="e">
        <f>VLOOKUP(L20,пр.взв.!B21:G84,5,FALSE)</f>
        <v>#N/A</v>
      </c>
      <c r="Q20" s="289"/>
      <c r="R20" s="289"/>
      <c r="S20" s="214"/>
      <c r="T20" s="333"/>
    </row>
    <row r="21" spans="1:20" ht="13.5" hidden="1" customHeight="1" thickBot="1">
      <c r="A21" s="319"/>
      <c r="B21" s="329"/>
      <c r="C21" s="331"/>
      <c r="D21" s="295"/>
      <c r="E21" s="285"/>
      <c r="F21" s="285"/>
      <c r="G21" s="290"/>
      <c r="H21" s="290"/>
      <c r="I21" s="332"/>
      <c r="J21" s="334"/>
      <c r="K21" s="352"/>
      <c r="L21" s="356"/>
      <c r="M21" s="331"/>
      <c r="N21" s="295"/>
      <c r="O21" s="285"/>
      <c r="P21" s="295"/>
      <c r="Q21" s="290"/>
      <c r="R21" s="290"/>
      <c r="S21" s="332"/>
      <c r="T21" s="334"/>
    </row>
    <row r="22" spans="1:20" ht="12.75" hidden="1" customHeight="1">
      <c r="A22" s="317">
        <v>5</v>
      </c>
      <c r="B22" s="320">
        <v>3</v>
      </c>
      <c r="C22" s="336" t="str">
        <f>VLOOKUP(B22,пр.взв.!B9:G86,2,FALSE)</f>
        <v>Осипова Мария Евгеньевна</v>
      </c>
      <c r="D22" s="283" t="str">
        <f>VLOOKUP(C22,пр.взв.!C9:H86,2,FALSE)</f>
        <v>24.05.93 мс</v>
      </c>
      <c r="E22" s="282" t="str">
        <f>VLOOKUP(D22,пр.взв.!D9:I86,2,FALSE)</f>
        <v>УФО</v>
      </c>
      <c r="F22" s="282" t="str">
        <f>VLOOKUP(B22,пр.взв.!B2:G86,5,FALSE)</f>
        <v>Курганская,Курган</v>
      </c>
      <c r="G22" s="337"/>
      <c r="H22" s="340"/>
      <c r="I22" s="338"/>
      <c r="J22" s="339"/>
      <c r="K22" s="325">
        <v>13</v>
      </c>
      <c r="L22" s="320">
        <v>4</v>
      </c>
      <c r="M22" s="336" t="str">
        <f>VLOOKUP(L22,пр.взв.!B2:G86,2,FALSE)</f>
        <v xml:space="preserve">Кусяева Ильзира Аксановна </v>
      </c>
      <c r="N22" s="283" t="str">
        <f>VLOOKUP(L22,пр.взв.!B2:G86,3,FALSE)</f>
        <v>13.08.96 мс</v>
      </c>
      <c r="O22" s="282" t="str">
        <f>VLOOKUP(M22,пр.взв.!C2:H86,3,FALSE)</f>
        <v>УФО</v>
      </c>
      <c r="P22" s="283" t="str">
        <f>VLOOKUP(L22,пр.взв.!B3:G86,5,FALSE)</f>
        <v>ХМАО-Югра, Ханты-Мансийск</v>
      </c>
      <c r="Q22" s="337"/>
      <c r="R22" s="340"/>
      <c r="S22" s="338"/>
      <c r="T22" s="339"/>
    </row>
    <row r="23" spans="1:20" ht="12.75" hidden="1" customHeight="1">
      <c r="A23" s="318"/>
      <c r="B23" s="321"/>
      <c r="C23" s="323"/>
      <c r="D23" s="287"/>
      <c r="E23" s="283"/>
      <c r="F23" s="283"/>
      <c r="G23" s="287"/>
      <c r="H23" s="287"/>
      <c r="I23" s="209"/>
      <c r="J23" s="293"/>
      <c r="K23" s="326"/>
      <c r="L23" s="321"/>
      <c r="M23" s="323"/>
      <c r="N23" s="287"/>
      <c r="O23" s="283"/>
      <c r="P23" s="287"/>
      <c r="Q23" s="287"/>
      <c r="R23" s="287"/>
      <c r="S23" s="209"/>
      <c r="T23" s="293"/>
    </row>
    <row r="24" spans="1:20" ht="12.75" hidden="1" customHeight="1">
      <c r="A24" s="318"/>
      <c r="B24" s="328">
        <v>19</v>
      </c>
      <c r="C24" s="330" t="str">
        <f>VLOOKUP(B24,пр.взв.!B2:G88,2,FALSE)</f>
        <v>Боева Марина Вадимовна</v>
      </c>
      <c r="D24" s="294" t="str">
        <f>VLOOKUP(C24,пр.взв.!C2:H88,2,FALSE)</f>
        <v>05.10.92 мс</v>
      </c>
      <c r="E24" s="294" t="str">
        <f>VLOOKUP(D24,пр.взв.!D2:I88,2,FALSE)</f>
        <v>СПБ</v>
      </c>
      <c r="F24" s="280" t="str">
        <f>VLOOKUP(B24,пр.взв.!B25:G88,5,FALSE)</f>
        <v xml:space="preserve">С.Петербург  </v>
      </c>
      <c r="G24" s="289"/>
      <c r="H24" s="289"/>
      <c r="I24" s="214"/>
      <c r="J24" s="333"/>
      <c r="K24" s="326"/>
      <c r="L24" s="328">
        <v>20</v>
      </c>
      <c r="M24" s="330" t="str">
        <f>VLOOKUP(L24,пр.взв.!B2:G88,2,FALSE)</f>
        <v>Круглая Елена Евгеньевна</v>
      </c>
      <c r="N24" s="294" t="str">
        <f>VLOOKUP(L24,пр.взв.!B2:G88,3,FALSE)</f>
        <v>15.08.94 кмс</v>
      </c>
      <c r="O24" s="280" t="str">
        <f>VLOOKUP(M24,пр.взв.!C2:H88,3,FALSE)</f>
        <v>ЮФО</v>
      </c>
      <c r="P24" s="294" t="str">
        <f>VLOOKUP(L24,пр.взв.!B25:G88,5,FALSE)</f>
        <v>Краснодарский,  Краснодар</v>
      </c>
      <c r="Q24" s="289"/>
      <c r="R24" s="289"/>
      <c r="S24" s="214"/>
      <c r="T24" s="333"/>
    </row>
    <row r="25" spans="1:20" ht="13.5" hidden="1" customHeight="1" thickBot="1">
      <c r="A25" s="319"/>
      <c r="B25" s="329"/>
      <c r="C25" s="331"/>
      <c r="D25" s="295"/>
      <c r="E25" s="295"/>
      <c r="F25" s="281"/>
      <c r="G25" s="290"/>
      <c r="H25" s="290"/>
      <c r="I25" s="332"/>
      <c r="J25" s="334"/>
      <c r="K25" s="327"/>
      <c r="L25" s="329"/>
      <c r="M25" s="331"/>
      <c r="N25" s="295"/>
      <c r="O25" s="281"/>
      <c r="P25" s="295"/>
      <c r="Q25" s="290"/>
      <c r="R25" s="290"/>
      <c r="S25" s="332"/>
      <c r="T25" s="334"/>
    </row>
    <row r="26" spans="1:20" ht="12.75" hidden="1" customHeight="1">
      <c r="A26" s="317">
        <v>6</v>
      </c>
      <c r="B26" s="320">
        <v>11</v>
      </c>
      <c r="C26" s="322" t="str">
        <f>VLOOKUP(B26,пр.взв.!B2:G90,2,FALSE)</f>
        <v>Кичигина Светлана Валентиновна</v>
      </c>
      <c r="D26" s="324" t="str">
        <f>VLOOKUP(B26,пр.взв.!B27:G90,3,FALSE)</f>
        <v>25.04.94 кмс</v>
      </c>
      <c r="E26" s="282" t="str">
        <f>VLOOKUP(C26,пр.взв.!C27:H90,3,FALSE)</f>
        <v>ЮФО</v>
      </c>
      <c r="F26" s="282" t="str">
        <f>VLOOKUP(B26,пр.взв.!B27:G90,5,FALSE)</f>
        <v>Ростовская, Новочеркасск Л</v>
      </c>
      <c r="G26" s="286"/>
      <c r="H26" s="288"/>
      <c r="I26" s="291"/>
      <c r="J26" s="335"/>
      <c r="K26" s="325">
        <v>14</v>
      </c>
      <c r="L26" s="320">
        <v>12</v>
      </c>
      <c r="M26" s="322" t="str">
        <f>VLOOKUP(L26,пр.взв.!B2:G90,2,FALSE)</f>
        <v>Иванова Елена Геннадьевна</v>
      </c>
      <c r="N26" s="324" t="str">
        <f>VLOOKUP(L26,пр.взв.!B2:G90,3,FALSE)</f>
        <v>15.05.87 мс</v>
      </c>
      <c r="O26" s="282" t="str">
        <f>VLOOKUP(M26,пр.взв.!C2:H90,3,FALSE)</f>
        <v>СЗФО</v>
      </c>
      <c r="P26" s="283" t="str">
        <f>VLOOKUP(L26,пр.взв.!B27:G90,5,FALSE)</f>
        <v>Псковская, Псков</v>
      </c>
      <c r="Q26" s="286"/>
      <c r="R26" s="288"/>
      <c r="S26" s="291"/>
      <c r="T26" s="335"/>
    </row>
    <row r="27" spans="1:20" ht="12.75" hidden="1" customHeight="1">
      <c r="A27" s="318"/>
      <c r="B27" s="321"/>
      <c r="C27" s="323"/>
      <c r="D27" s="287"/>
      <c r="E27" s="283"/>
      <c r="F27" s="283"/>
      <c r="G27" s="287"/>
      <c r="H27" s="287"/>
      <c r="I27" s="209"/>
      <c r="J27" s="293"/>
      <c r="K27" s="326"/>
      <c r="L27" s="321"/>
      <c r="M27" s="323"/>
      <c r="N27" s="287"/>
      <c r="O27" s="283"/>
      <c r="P27" s="287"/>
      <c r="Q27" s="287"/>
      <c r="R27" s="287"/>
      <c r="S27" s="209"/>
      <c r="T27" s="293"/>
    </row>
    <row r="28" spans="1:20" ht="12.75" hidden="1" customHeight="1">
      <c r="A28" s="318"/>
      <c r="B28" s="328">
        <v>27</v>
      </c>
      <c r="C28" s="330" t="e">
        <f>VLOOKUP(B28,пр.взв.!B2:G92,2,FALSE)</f>
        <v>#N/A</v>
      </c>
      <c r="D28" s="294" t="e">
        <f>VLOOKUP(B28,пр.взв.!B29:G92,3,FALSE)</f>
        <v>#N/A</v>
      </c>
      <c r="E28" s="280" t="e">
        <f>VLOOKUP(C28,пр.взв.!C29:H92,3,FALSE)</f>
        <v>#N/A</v>
      </c>
      <c r="F28" s="280" t="e">
        <f>VLOOKUP(B28,пр.взв.!B29:G92,5,FALSE)</f>
        <v>#N/A</v>
      </c>
      <c r="G28" s="289"/>
      <c r="H28" s="289"/>
      <c r="I28" s="214"/>
      <c r="J28" s="333"/>
      <c r="K28" s="326"/>
      <c r="L28" s="328">
        <v>28</v>
      </c>
      <c r="M28" s="346" t="e">
        <f>VLOOKUP(L28,пр.взв.!B2:G92,2,FALSE)</f>
        <v>#N/A</v>
      </c>
      <c r="N28" s="347" t="e">
        <f>VLOOKUP(L28,пр.взв.!B2:G92,3,FALSE)</f>
        <v>#N/A</v>
      </c>
      <c r="O28" s="284" t="e">
        <f>VLOOKUP(M28,пр.взв.!C2:H92,3,FALSE)</f>
        <v>#N/A</v>
      </c>
      <c r="P28" s="347" t="e">
        <f>VLOOKUP(L28,пр.взв.!B29:G92,5,FALSE)</f>
        <v>#N/A</v>
      </c>
      <c r="Q28" s="289"/>
      <c r="R28" s="289"/>
      <c r="S28" s="214"/>
      <c r="T28" s="333"/>
    </row>
    <row r="29" spans="1:20" ht="13.5" hidden="1" customHeight="1" thickBot="1">
      <c r="A29" s="319"/>
      <c r="B29" s="329"/>
      <c r="C29" s="331"/>
      <c r="D29" s="295"/>
      <c r="E29" s="281"/>
      <c r="F29" s="281"/>
      <c r="G29" s="290"/>
      <c r="H29" s="290"/>
      <c r="I29" s="332"/>
      <c r="J29" s="334"/>
      <c r="K29" s="327"/>
      <c r="L29" s="329"/>
      <c r="M29" s="331"/>
      <c r="N29" s="295"/>
      <c r="O29" s="285"/>
      <c r="P29" s="295"/>
      <c r="Q29" s="290"/>
      <c r="R29" s="290"/>
      <c r="S29" s="332"/>
      <c r="T29" s="334"/>
    </row>
    <row r="30" spans="1:20" ht="12.75" hidden="1" customHeight="1">
      <c r="A30" s="317">
        <v>7</v>
      </c>
      <c r="B30" s="320">
        <v>7</v>
      </c>
      <c r="C30" s="322" t="str">
        <f>VLOOKUP(B30,пр.взв.!B8:G94,2,FALSE)</f>
        <v>ЕВГЕНЬЕВА Валентина Эдуардовна</v>
      </c>
      <c r="D30" s="283" t="str">
        <f>VLOOKUP(C30,пр.взв.!C8:H94,2,FALSE)</f>
        <v>28.08.91 мс</v>
      </c>
      <c r="E30" s="282" t="str">
        <f>VLOOKUP(D30,пр.взв.!D8:I94,2,FALSE)</f>
        <v>ЮФО</v>
      </c>
      <c r="F30" s="282" t="str">
        <f>VLOOKUP(B30,пр.взв.!B3:G94,5,FALSE)</f>
        <v>Краснодарский, Ставровеличковская ФК</v>
      </c>
      <c r="G30" s="337"/>
      <c r="H30" s="340"/>
      <c r="I30" s="338"/>
      <c r="J30" s="339"/>
      <c r="K30" s="325">
        <v>15</v>
      </c>
      <c r="L30" s="320">
        <v>8</v>
      </c>
      <c r="M30" s="336" t="str">
        <f>VLOOKUP(L30,пр.взв.!B3:G94,2,FALSE)</f>
        <v>ЕЛИЗАРОВА Екатерина Геннадьевна</v>
      </c>
      <c r="N30" s="283" t="str">
        <f>VLOOKUP(L30,пр.взв.!B3:G94,3,FALSE)</f>
        <v>16.02.86  мс</v>
      </c>
      <c r="O30" s="282" t="str">
        <f>VLOOKUP(M30,пр.взв.!C3:H94,3,FALSE)</f>
        <v>ПФО</v>
      </c>
      <c r="P30" s="283" t="str">
        <f>VLOOKUP(L30,пр.взв.!B3:G94,5,FALSE)</f>
        <v>Татарстан Казань ВС</v>
      </c>
      <c r="Q30" s="337"/>
      <c r="R30" s="340"/>
      <c r="S30" s="338"/>
      <c r="T30" s="339"/>
    </row>
    <row r="31" spans="1:20" ht="12.75" hidden="1" customHeight="1">
      <c r="A31" s="318"/>
      <c r="B31" s="321"/>
      <c r="C31" s="323"/>
      <c r="D31" s="287"/>
      <c r="E31" s="283"/>
      <c r="F31" s="283"/>
      <c r="G31" s="287"/>
      <c r="H31" s="287"/>
      <c r="I31" s="209"/>
      <c r="J31" s="293"/>
      <c r="K31" s="326"/>
      <c r="L31" s="321"/>
      <c r="M31" s="323"/>
      <c r="N31" s="287"/>
      <c r="O31" s="283"/>
      <c r="P31" s="287"/>
      <c r="Q31" s="287"/>
      <c r="R31" s="287"/>
      <c r="S31" s="209"/>
      <c r="T31" s="293"/>
    </row>
    <row r="32" spans="1:20" ht="12.75" hidden="1" customHeight="1">
      <c r="A32" s="318"/>
      <c r="B32" s="328">
        <v>23</v>
      </c>
      <c r="C32" s="336" t="e">
        <f>VLOOKUP(B32,пр.взв.!B10:G96,2,FALSE)</f>
        <v>#N/A</v>
      </c>
      <c r="D32" s="294" t="e">
        <f>VLOOKUP(C32,пр.взв.!C10:H96,2,FALSE)</f>
        <v>#N/A</v>
      </c>
      <c r="E32" s="280" t="e">
        <f>VLOOKUP(D32,пр.взв.!D10:I96,2,FALSE)</f>
        <v>#N/A</v>
      </c>
      <c r="F32" s="280" t="e">
        <f>VLOOKUP(B32,пр.взв.!B33:G96,5,FALSE)</f>
        <v>#N/A</v>
      </c>
      <c r="G32" s="289"/>
      <c r="H32" s="289"/>
      <c r="I32" s="214"/>
      <c r="J32" s="333"/>
      <c r="K32" s="326"/>
      <c r="L32" s="328">
        <v>24</v>
      </c>
      <c r="M32" s="330" t="e">
        <f>VLOOKUP(L32,пр.взв.!B3:G96,2,FALSE)</f>
        <v>#N/A</v>
      </c>
      <c r="N32" s="294" t="e">
        <f>VLOOKUP(L32,пр.взв.!B3:G96,3,FALSE)</f>
        <v>#N/A</v>
      </c>
      <c r="O32" s="280" t="e">
        <f>VLOOKUP(M32,пр.взв.!C3:H96,3,FALSE)</f>
        <v>#N/A</v>
      </c>
      <c r="P32" s="294" t="e">
        <f>VLOOKUP(L32,пр.взв.!B33:G96,5,FALSE)</f>
        <v>#N/A</v>
      </c>
      <c r="Q32" s="289"/>
      <c r="R32" s="289"/>
      <c r="S32" s="214"/>
      <c r="T32" s="333"/>
    </row>
    <row r="33" spans="1:20" ht="13.5" hidden="1" customHeight="1" thickBot="1">
      <c r="A33" s="319"/>
      <c r="B33" s="329"/>
      <c r="C33" s="331"/>
      <c r="D33" s="295"/>
      <c r="E33" s="281"/>
      <c r="F33" s="281"/>
      <c r="G33" s="290"/>
      <c r="H33" s="290"/>
      <c r="I33" s="332"/>
      <c r="J33" s="334"/>
      <c r="K33" s="327"/>
      <c r="L33" s="329"/>
      <c r="M33" s="331"/>
      <c r="N33" s="295"/>
      <c r="O33" s="281"/>
      <c r="P33" s="295"/>
      <c r="Q33" s="290"/>
      <c r="R33" s="290"/>
      <c r="S33" s="332"/>
      <c r="T33" s="334"/>
    </row>
    <row r="34" spans="1:20" ht="12.75" hidden="1" customHeight="1">
      <c r="A34" s="317">
        <v>8</v>
      </c>
      <c r="B34" s="320">
        <v>15</v>
      </c>
      <c r="C34" s="336" t="str">
        <f>VLOOKUP(B34,пр.взв.!B3:G98,2,FALSE)</f>
        <v>ВАЛОВА Анастасия Владимировна</v>
      </c>
      <c r="D34" s="283" t="str">
        <f>VLOOKUP(C34,пр.взв.!C3:H98,2,FALSE)</f>
        <v>25.10.90 мсмк</v>
      </c>
      <c r="E34" s="282" t="str">
        <f>VLOOKUP(D34,пр.взв.!D3:I98,2,FALSE)</f>
        <v>МОС</v>
      </c>
      <c r="F34" s="282" t="str">
        <f>VLOOKUP(B34,пр.взв.!B35:G98,5,FALSE)</f>
        <v xml:space="preserve"> Москва ВС</v>
      </c>
      <c r="G34" s="287"/>
      <c r="H34" s="348"/>
      <c r="I34" s="209"/>
      <c r="J34" s="341"/>
      <c r="K34" s="325">
        <v>16</v>
      </c>
      <c r="L34" s="320">
        <v>16</v>
      </c>
      <c r="M34" s="336" t="str">
        <f>VLOOKUP(L34,пр.взв.!B3:G98,2,FALSE)</f>
        <v>Храмцова Кристина Валерьевна</v>
      </c>
      <c r="N34" s="283" t="str">
        <f>VLOOKUP(L34,пр.взв.!B3:G98,3,FALSE)</f>
        <v>21.05.92 мс</v>
      </c>
      <c r="O34" s="282" t="str">
        <f>VLOOKUP(M34,пр.взв.!C3:H98,3,FALSE)</f>
        <v>МОС</v>
      </c>
      <c r="P34" s="283" t="str">
        <f>VLOOKUP(L34,пр.взв.!B35:G98,5,FALSE)</f>
        <v>Москва МКС</v>
      </c>
      <c r="Q34" s="287"/>
      <c r="R34" s="348"/>
      <c r="S34" s="209"/>
      <c r="T34" s="341"/>
    </row>
    <row r="35" spans="1:20" ht="12.75" hidden="1" customHeight="1">
      <c r="A35" s="318"/>
      <c r="B35" s="321"/>
      <c r="C35" s="323"/>
      <c r="D35" s="287"/>
      <c r="E35" s="283"/>
      <c r="F35" s="283"/>
      <c r="G35" s="287"/>
      <c r="H35" s="287"/>
      <c r="I35" s="209"/>
      <c r="J35" s="293"/>
      <c r="K35" s="326"/>
      <c r="L35" s="321"/>
      <c r="M35" s="323"/>
      <c r="N35" s="287"/>
      <c r="O35" s="283"/>
      <c r="P35" s="287"/>
      <c r="Q35" s="287"/>
      <c r="R35" s="287"/>
      <c r="S35" s="209"/>
      <c r="T35" s="293"/>
    </row>
    <row r="36" spans="1:20" ht="12.75" hidden="1" customHeight="1">
      <c r="A36" s="318"/>
      <c r="B36" s="328">
        <v>31</v>
      </c>
      <c r="C36" s="330" t="e">
        <f>VLOOKUP(B36,пр.взв.!B5:G100,2,FALSE)</f>
        <v>#N/A</v>
      </c>
      <c r="D36" s="284" t="e">
        <f>VLOOKUP(C36,пр.взв.!C5:H100,2,FALSE)</f>
        <v>#N/A</v>
      </c>
      <c r="E36" s="284" t="e">
        <f>VLOOKUP(D36,пр.взв.!D5:I100,2,FALSE)</f>
        <v>#N/A</v>
      </c>
      <c r="F36" s="284" t="e">
        <f>VLOOKUP(B36,пр.взв.!B37:G100,5,FALSE)</f>
        <v>#N/A</v>
      </c>
      <c r="G36" s="289"/>
      <c r="H36" s="289"/>
      <c r="I36" s="214"/>
      <c r="J36" s="333"/>
      <c r="K36" s="326"/>
      <c r="L36" s="328">
        <v>32</v>
      </c>
      <c r="M36" s="346" t="e">
        <f>VLOOKUP(L36,пр.взв.!B3:G100,2,FALSE)</f>
        <v>#N/A</v>
      </c>
      <c r="N36" s="347" t="e">
        <f>VLOOKUP(L36,пр.взв.!B3:G100,3,FALSE)</f>
        <v>#N/A</v>
      </c>
      <c r="O36" s="284" t="e">
        <f>VLOOKUP(M36,пр.взв.!C3:H100,3,FALSE)</f>
        <v>#N/A</v>
      </c>
      <c r="P36" s="345" t="e">
        <f>VLOOKUP(L36,пр.взв.!B37:G100,5,FALSE)</f>
        <v>#N/A</v>
      </c>
      <c r="Q36" s="289"/>
      <c r="R36" s="289"/>
      <c r="S36" s="214"/>
      <c r="T36" s="333"/>
    </row>
    <row r="37" spans="1:20" ht="13.5" hidden="1" customHeight="1" thickBot="1">
      <c r="A37" s="319"/>
      <c r="B37" s="329"/>
      <c r="C37" s="331"/>
      <c r="D37" s="285"/>
      <c r="E37" s="285"/>
      <c r="F37" s="285"/>
      <c r="G37" s="290"/>
      <c r="H37" s="290"/>
      <c r="I37" s="332"/>
      <c r="J37" s="334"/>
      <c r="K37" s="327"/>
      <c r="L37" s="329"/>
      <c r="M37" s="331"/>
      <c r="N37" s="295"/>
      <c r="O37" s="285"/>
      <c r="P37" s="295"/>
      <c r="Q37" s="290"/>
      <c r="R37" s="290"/>
      <c r="S37" s="332"/>
      <c r="T37" s="334"/>
    </row>
    <row r="38" spans="1:20" hidden="1">
      <c r="A38" s="44"/>
      <c r="B38" s="15"/>
      <c r="C38" s="15"/>
      <c r="D38" s="15"/>
      <c r="E38" s="15"/>
      <c r="F38" s="15"/>
      <c r="G38" s="15"/>
      <c r="H38" s="15"/>
      <c r="I38" s="15"/>
      <c r="J38" s="90"/>
    </row>
    <row r="39" spans="1:20" ht="16.5" hidden="1" thickBot="1">
      <c r="A39" s="44"/>
      <c r="B39" s="91" t="s">
        <v>35</v>
      </c>
      <c r="C39" s="92" t="s">
        <v>175</v>
      </c>
      <c r="D39" s="93" t="s">
        <v>40</v>
      </c>
      <c r="E39" s="93"/>
      <c r="F39" s="92"/>
      <c r="G39" s="91" t="str">
        <f>пр.взв.!D4</f>
        <v>в.к. 56  кг.</v>
      </c>
      <c r="H39" s="92"/>
      <c r="I39" s="92"/>
      <c r="J39" s="94"/>
      <c r="K39" s="76"/>
      <c r="L39" s="74" t="s">
        <v>1</v>
      </c>
      <c r="M39" s="76" t="s">
        <v>175</v>
      </c>
      <c r="N39" s="75" t="s">
        <v>40</v>
      </c>
      <c r="O39" s="75"/>
      <c r="P39" s="76"/>
      <c r="Q39" s="74" t="str">
        <f>G39</f>
        <v>в.к. 56  кг.</v>
      </c>
      <c r="R39" s="76"/>
      <c r="S39" s="76"/>
      <c r="T39" s="76"/>
    </row>
    <row r="40" spans="1:20" ht="12.75" hidden="1" customHeight="1">
      <c r="A40" s="307" t="s">
        <v>44</v>
      </c>
      <c r="B40" s="309" t="s">
        <v>5</v>
      </c>
      <c r="C40" s="299" t="s">
        <v>6</v>
      </c>
      <c r="D40" s="311" t="s">
        <v>15</v>
      </c>
      <c r="E40" s="313" t="s">
        <v>16</v>
      </c>
      <c r="F40" s="314"/>
      <c r="G40" s="299" t="s">
        <v>17</v>
      </c>
      <c r="H40" s="301" t="s">
        <v>45</v>
      </c>
      <c r="I40" s="303" t="s">
        <v>18</v>
      </c>
      <c r="J40" s="305" t="s">
        <v>19</v>
      </c>
      <c r="K40" s="357" t="s">
        <v>44</v>
      </c>
      <c r="L40" s="309" t="s">
        <v>5</v>
      </c>
      <c r="M40" s="299" t="s">
        <v>6</v>
      </c>
      <c r="N40" s="311" t="s">
        <v>15</v>
      </c>
      <c r="O40" s="359" t="s">
        <v>16</v>
      </c>
      <c r="P40" s="360"/>
      <c r="Q40" s="299" t="s">
        <v>17</v>
      </c>
      <c r="R40" s="301" t="s">
        <v>45</v>
      </c>
      <c r="S40" s="303" t="s">
        <v>18</v>
      </c>
      <c r="T40" s="305" t="s">
        <v>19</v>
      </c>
    </row>
    <row r="41" spans="1:20" ht="13.5" hidden="1" customHeight="1" thickBot="1">
      <c r="A41" s="308"/>
      <c r="B41" s="310" t="s">
        <v>38</v>
      </c>
      <c r="C41" s="300"/>
      <c r="D41" s="312"/>
      <c r="E41" s="315"/>
      <c r="F41" s="316"/>
      <c r="G41" s="300"/>
      <c r="H41" s="302"/>
      <c r="I41" s="304"/>
      <c r="J41" s="306" t="s">
        <v>39</v>
      </c>
      <c r="K41" s="358"/>
      <c r="L41" s="310" t="s">
        <v>38</v>
      </c>
      <c r="M41" s="300"/>
      <c r="N41" s="312"/>
      <c r="O41" s="361"/>
      <c r="P41" s="362"/>
      <c r="Q41" s="300"/>
      <c r="R41" s="302"/>
      <c r="S41" s="304"/>
      <c r="T41" s="306" t="s">
        <v>39</v>
      </c>
    </row>
    <row r="42" spans="1:20" ht="12.75" hidden="1" customHeight="1">
      <c r="A42" s="317">
        <v>1</v>
      </c>
      <c r="B42" s="363">
        <f>пр.хода!E8</f>
        <v>17</v>
      </c>
      <c r="C42" s="336" t="str">
        <f>VLOOKUP(B42,пр.взв.!B4:G106,2,FALSE)</f>
        <v>БИККУЖИНА Алия Минихановна</v>
      </c>
      <c r="D42" s="283" t="str">
        <f>VLOOKUP(C42,пр.взв.!C4:H106,2,FALSE)</f>
        <v>08.01.92 мс</v>
      </c>
      <c r="E42" s="282" t="str">
        <f>VLOOKUP(D42,пр.взв.!D4:I106,2,FALSE)</f>
        <v>ПФО</v>
      </c>
      <c r="F42" s="282" t="str">
        <f>VLOOKUP(B42,пр.взв.!B3:G106,5,FALSE)</f>
        <v>Оренбургская Кувандык МО</v>
      </c>
      <c r="G42" s="337"/>
      <c r="H42" s="340"/>
      <c r="I42" s="338"/>
      <c r="J42" s="339"/>
      <c r="K42" s="365">
        <v>5</v>
      </c>
      <c r="L42" s="363">
        <f>пр.хода!T8</f>
        <v>18</v>
      </c>
      <c r="M42" s="322" t="str">
        <f>VLOOKUP(L42,пр.взв.!B4:G106,2,FALSE)</f>
        <v>БЕЛЫХ Анастасия Олеговна</v>
      </c>
      <c r="N42" s="324" t="str">
        <f>VLOOKUP(L42,пр.взв.!B4:G106,3,FALSE)</f>
        <v>25.07. 92  мсмк</v>
      </c>
      <c r="O42" s="282" t="str">
        <f>VLOOKUP(M42,пр.взв.!C4:H106,3,FALSE)</f>
        <v>ПФО</v>
      </c>
      <c r="P42" s="324" t="str">
        <f>VLOOKUP(L42,пр.взв.!B4:G106,5,FALSE)</f>
        <v xml:space="preserve">Пермский, Березники  </v>
      </c>
      <c r="Q42" s="286"/>
      <c r="R42" s="288"/>
      <c r="S42" s="291"/>
      <c r="T42" s="292"/>
    </row>
    <row r="43" spans="1:20" hidden="1">
      <c r="A43" s="318"/>
      <c r="B43" s="364"/>
      <c r="C43" s="323"/>
      <c r="D43" s="287"/>
      <c r="E43" s="283"/>
      <c r="F43" s="283"/>
      <c r="G43" s="287"/>
      <c r="H43" s="287"/>
      <c r="I43" s="209"/>
      <c r="J43" s="293"/>
      <c r="K43" s="366"/>
      <c r="L43" s="364"/>
      <c r="M43" s="323"/>
      <c r="N43" s="287"/>
      <c r="O43" s="283"/>
      <c r="P43" s="287"/>
      <c r="Q43" s="287"/>
      <c r="R43" s="287"/>
      <c r="S43" s="209"/>
      <c r="T43" s="293"/>
    </row>
    <row r="44" spans="1:20" ht="12.75" hidden="1" customHeight="1">
      <c r="A44" s="318"/>
      <c r="B44" s="368">
        <f>пр.хода!E12</f>
        <v>9</v>
      </c>
      <c r="C44" s="336" t="str">
        <f>VLOOKUP(B44,пр.взв.!B6:G108,2,FALSE)</f>
        <v xml:space="preserve">Митина Ольга Александровна </v>
      </c>
      <c r="D44" s="294" t="str">
        <f>VLOOKUP(C44,пр.взв.!C6:H108,2,FALSE)</f>
        <v>08.07.1994 мс</v>
      </c>
      <c r="E44" s="280" t="str">
        <f>VLOOKUP(D44,пр.взв.!D6:I108,2,FALSE)</f>
        <v>ДВФО</v>
      </c>
      <c r="F44" s="280" t="str">
        <f>VLOOKUP(B44,пр.взв.!B5:G108,5,FALSE)</f>
        <v xml:space="preserve">Приморский Владивосток  </v>
      </c>
      <c r="G44" s="289"/>
      <c r="H44" s="289"/>
      <c r="I44" s="214"/>
      <c r="J44" s="333"/>
      <c r="K44" s="366"/>
      <c r="L44" s="368">
        <f>пр.хода!T12</f>
        <v>10</v>
      </c>
      <c r="M44" s="330" t="str">
        <f>VLOOKUP(L44,пр.взв.!B3:G108,2,FALSE)</f>
        <v>КРОТОВА Наталья Алексеевна</v>
      </c>
      <c r="N44" s="294" t="str">
        <f>VLOOKUP(L44,пр.взв.!B3:G108,3,FALSE)</f>
        <v>09.04.91 мс</v>
      </c>
      <c r="O44" s="280" t="str">
        <f>VLOOKUP(M44,пр.взв.!C3:H108,3,FALSE)</f>
        <v>СПБ</v>
      </c>
      <c r="P44" s="294" t="str">
        <f>VLOOKUP(L44,пр.взв.!B6:G108,5,FALSE)</f>
        <v xml:space="preserve">С. Петербург  </v>
      </c>
      <c r="Q44" s="289"/>
      <c r="R44" s="289"/>
      <c r="S44" s="214"/>
      <c r="T44" s="333"/>
    </row>
    <row r="45" spans="1:20" ht="13.5" hidden="1" thickBot="1">
      <c r="A45" s="319"/>
      <c r="B45" s="369"/>
      <c r="C45" s="323"/>
      <c r="D45" s="295"/>
      <c r="E45" s="281"/>
      <c r="F45" s="281"/>
      <c r="G45" s="290"/>
      <c r="H45" s="290"/>
      <c r="I45" s="332"/>
      <c r="J45" s="334"/>
      <c r="K45" s="367"/>
      <c r="L45" s="369"/>
      <c r="M45" s="331"/>
      <c r="N45" s="295"/>
      <c r="O45" s="281"/>
      <c r="P45" s="295"/>
      <c r="Q45" s="290"/>
      <c r="R45" s="290"/>
      <c r="S45" s="332"/>
      <c r="T45" s="334"/>
    </row>
    <row r="46" spans="1:20" ht="12.75" hidden="1" customHeight="1">
      <c r="A46" s="317">
        <v>2</v>
      </c>
      <c r="B46" s="363">
        <f>пр.хода!E16</f>
        <v>21</v>
      </c>
      <c r="C46" s="370" t="str">
        <f>VLOOKUP(B46,пр.взв.!B3:G110,2,FALSE)</f>
        <v>Голакова Кристина Сергеевна</v>
      </c>
      <c r="D46" s="324" t="str">
        <f>VLOOKUP(C46,пр.взв.!C3:H110,2,FALSE)</f>
        <v>15.10.1995 мс</v>
      </c>
      <c r="E46" s="282" t="str">
        <f>VLOOKUP(D46,пр.взв.!D3:I110,2,FALSE)</f>
        <v>ЦФО</v>
      </c>
      <c r="F46" s="282" t="str">
        <f>VLOOKUP(B46,пр.взв.!B7:G110,5,FALSE)</f>
        <v>Смоленск</v>
      </c>
      <c r="G46" s="286"/>
      <c r="H46" s="288"/>
      <c r="I46" s="291"/>
      <c r="J46" s="335"/>
      <c r="K46" s="365">
        <v>6</v>
      </c>
      <c r="L46" s="363">
        <f>пр.хода!T16</f>
        <v>6</v>
      </c>
      <c r="M46" s="322" t="str">
        <f>VLOOKUP(L46,пр.взв.!B3:G110,2,FALSE)</f>
        <v>Усатова Александра Андреевна</v>
      </c>
      <c r="N46" s="324" t="str">
        <f>VLOOKUP(L46,пр.взв.!B3:G110,3,FALSE)</f>
        <v>14.10.95 мс</v>
      </c>
      <c r="O46" s="282" t="str">
        <f>VLOOKUP(M46,пр.взв.!C3:H110,3,FALSE)</f>
        <v>КФО</v>
      </c>
      <c r="P46" s="283" t="str">
        <f>VLOOKUP(L46,пр.взв.!B8:G110,5,FALSE)</f>
        <v>Р. Крым</v>
      </c>
      <c r="Q46" s="286"/>
      <c r="R46" s="288"/>
      <c r="S46" s="291"/>
      <c r="T46" s="335"/>
    </row>
    <row r="47" spans="1:20" hidden="1">
      <c r="A47" s="318"/>
      <c r="B47" s="364"/>
      <c r="C47" s="336"/>
      <c r="D47" s="287"/>
      <c r="E47" s="283"/>
      <c r="F47" s="283"/>
      <c r="G47" s="287"/>
      <c r="H47" s="287"/>
      <c r="I47" s="209"/>
      <c r="J47" s="293"/>
      <c r="K47" s="366"/>
      <c r="L47" s="364"/>
      <c r="M47" s="323"/>
      <c r="N47" s="287"/>
      <c r="O47" s="283"/>
      <c r="P47" s="287"/>
      <c r="Q47" s="287"/>
      <c r="R47" s="287"/>
      <c r="S47" s="209"/>
      <c r="T47" s="293"/>
    </row>
    <row r="48" spans="1:20" ht="12.75" hidden="1" customHeight="1">
      <c r="A48" s="318"/>
      <c r="B48" s="368">
        <f>пр.хода!E20</f>
        <v>13</v>
      </c>
      <c r="C48" s="330" t="str">
        <f>VLOOKUP(B48,пр.взв.!B3:G112,2,FALSE)</f>
        <v>Карекян Кристина Хачиковна</v>
      </c>
      <c r="D48" s="294" t="str">
        <f>VLOOKUP(C48,пр.взв.!C3:H112,2,FALSE)</f>
        <v>23.01.95 мс</v>
      </c>
      <c r="E48" s="280" t="str">
        <f>VLOOKUP(D48,пр.взв.!D3:I112,2,FALSE)</f>
        <v>ЮФО</v>
      </c>
      <c r="F48" s="280" t="str">
        <f>VLOOKUP(B48,пр.взв.!B9:G112,5,FALSE)</f>
        <v>Краснодарский,  Сочи</v>
      </c>
      <c r="G48" s="289"/>
      <c r="H48" s="289"/>
      <c r="I48" s="214"/>
      <c r="J48" s="333"/>
      <c r="K48" s="366"/>
      <c r="L48" s="368">
        <f>пр.хода!T20</f>
        <v>14</v>
      </c>
      <c r="M48" s="330" t="str">
        <f>VLOOKUP(L48,пр.взв.!B3:G112,2,FALSE)</f>
        <v>МАРЧЕНКОВА Светлана Леонидовна</v>
      </c>
      <c r="N48" s="294" t="str">
        <f>VLOOKUP(L48,пр.взв.!B3:G112,3,FALSE)</f>
        <v>05.03.81 мс</v>
      </c>
      <c r="O48" s="280" t="str">
        <f>VLOOKUP(M48,пр.взв.!C3:H112,3,FALSE)</f>
        <v>ЦФО</v>
      </c>
      <c r="P48" s="294" t="str">
        <f>VLOOKUP(L48,пр.взв.!B10:G112,5,FALSE)</f>
        <v>Смоленская Смоленск Д</v>
      </c>
      <c r="Q48" s="289"/>
      <c r="R48" s="289"/>
      <c r="S48" s="214"/>
      <c r="T48" s="333"/>
    </row>
    <row r="49" spans="1:20" ht="13.5" hidden="1" thickBot="1">
      <c r="A49" s="319"/>
      <c r="B49" s="369"/>
      <c r="C49" s="331"/>
      <c r="D49" s="295"/>
      <c r="E49" s="281"/>
      <c r="F49" s="281"/>
      <c r="G49" s="290"/>
      <c r="H49" s="290"/>
      <c r="I49" s="332"/>
      <c r="J49" s="334"/>
      <c r="K49" s="367"/>
      <c r="L49" s="369"/>
      <c r="M49" s="331"/>
      <c r="N49" s="295"/>
      <c r="O49" s="281"/>
      <c r="P49" s="295"/>
      <c r="Q49" s="290"/>
      <c r="R49" s="290"/>
      <c r="S49" s="332"/>
      <c r="T49" s="334"/>
    </row>
    <row r="50" spans="1:20" ht="12.75" hidden="1" customHeight="1">
      <c r="A50" s="317">
        <v>3</v>
      </c>
      <c r="B50" s="363">
        <f>пр.хода!E24</f>
        <v>3</v>
      </c>
      <c r="C50" s="336" t="str">
        <f>VLOOKUP(B50,пр.взв.!B3:G114,2,FALSE)</f>
        <v>Осипова Мария Евгеньевна</v>
      </c>
      <c r="D50" s="283" t="str">
        <f>VLOOKUP(C50,пр.взв.!C3:H114,2,FALSE)</f>
        <v>24.05.93 мс</v>
      </c>
      <c r="E50" s="282" t="str">
        <f>VLOOKUP(D50,пр.взв.!D3:I114,2,FALSE)</f>
        <v>УФО</v>
      </c>
      <c r="F50" s="282" t="str">
        <f>VLOOKUP(B50,пр.взв.!B11:G114,5,FALSE)</f>
        <v>Курганская,Курган</v>
      </c>
      <c r="G50" s="337"/>
      <c r="H50" s="340"/>
      <c r="I50" s="338"/>
      <c r="J50" s="339"/>
      <c r="K50" s="365">
        <v>7</v>
      </c>
      <c r="L50" s="363">
        <f>пр.хода!T24</f>
        <v>20</v>
      </c>
      <c r="M50" s="336" t="str">
        <f>VLOOKUP(L50,пр.взв.!B3:G114,2,FALSE)</f>
        <v>Круглая Елена Евгеньевна</v>
      </c>
      <c r="N50" s="283" t="str">
        <f>VLOOKUP(L50,пр.взв.!B3:G114,3,FALSE)</f>
        <v>15.08.94 кмс</v>
      </c>
      <c r="O50" s="282" t="str">
        <f>VLOOKUP(M50,пр.взв.!C3:H114,3,FALSE)</f>
        <v>ЮФО</v>
      </c>
      <c r="P50" s="283" t="str">
        <f>VLOOKUP(L50,пр.взв.!B12:G114,5,FALSE)</f>
        <v>Краснодарский,  Краснодар</v>
      </c>
      <c r="Q50" s="337"/>
      <c r="R50" s="340"/>
      <c r="S50" s="338"/>
      <c r="T50" s="339"/>
    </row>
    <row r="51" spans="1:20" hidden="1">
      <c r="A51" s="318"/>
      <c r="B51" s="364"/>
      <c r="C51" s="323"/>
      <c r="D51" s="287"/>
      <c r="E51" s="283"/>
      <c r="F51" s="283"/>
      <c r="G51" s="287"/>
      <c r="H51" s="287"/>
      <c r="I51" s="209"/>
      <c r="J51" s="293"/>
      <c r="K51" s="366"/>
      <c r="L51" s="364"/>
      <c r="M51" s="323"/>
      <c r="N51" s="287"/>
      <c r="O51" s="283"/>
      <c r="P51" s="287"/>
      <c r="Q51" s="287"/>
      <c r="R51" s="287"/>
      <c r="S51" s="209"/>
      <c r="T51" s="293"/>
    </row>
    <row r="52" spans="1:20" ht="12.75" hidden="1" customHeight="1">
      <c r="A52" s="318"/>
      <c r="B52" s="368">
        <f>пр.хода!E28</f>
        <v>11</v>
      </c>
      <c r="C52" s="330" t="str">
        <f>VLOOKUP(B52,пр.взв.!B3:G116,2,FALSE)</f>
        <v>Кичигина Светлана Валентиновна</v>
      </c>
      <c r="D52" s="294" t="str">
        <f>VLOOKUP(C52,пр.взв.!C3:H116,2,FALSE)</f>
        <v>25.04.94 кмс</v>
      </c>
      <c r="E52" s="280" t="str">
        <f>VLOOKUP(D52,пр.взв.!D3:I116,2,FALSE)</f>
        <v>ЮФО</v>
      </c>
      <c r="F52" s="280" t="str">
        <f>VLOOKUP(B52,пр.взв.!B13:G116,5,FALSE)</f>
        <v>Ростовская, Новочеркасск Л</v>
      </c>
      <c r="G52" s="289"/>
      <c r="H52" s="289"/>
      <c r="I52" s="214"/>
      <c r="J52" s="333"/>
      <c r="K52" s="366"/>
      <c r="L52" s="368">
        <f>пр.хода!T28</f>
        <v>12</v>
      </c>
      <c r="M52" s="330" t="str">
        <f>VLOOKUP(L52,пр.взв.!B3:G116,2,FALSE)</f>
        <v>Иванова Елена Геннадьевна</v>
      </c>
      <c r="N52" s="294" t="str">
        <f>VLOOKUP(L52,пр.взв.!B3:G116,3,FALSE)</f>
        <v>15.05.87 мс</v>
      </c>
      <c r="O52" s="280" t="str">
        <f>VLOOKUP(M52,пр.взв.!C3:H116,3,FALSE)</f>
        <v>СЗФО</v>
      </c>
      <c r="P52" s="294" t="str">
        <f>VLOOKUP(L52,пр.взв.!B14:G116,5,FALSE)</f>
        <v>Псковская, Псков</v>
      </c>
      <c r="Q52" s="289"/>
      <c r="R52" s="289"/>
      <c r="S52" s="214"/>
      <c r="T52" s="333"/>
    </row>
    <row r="53" spans="1:20" ht="13.5" hidden="1" thickBot="1">
      <c r="A53" s="319"/>
      <c r="B53" s="369"/>
      <c r="C53" s="331"/>
      <c r="D53" s="295"/>
      <c r="E53" s="281"/>
      <c r="F53" s="281"/>
      <c r="G53" s="290"/>
      <c r="H53" s="290"/>
      <c r="I53" s="332"/>
      <c r="J53" s="334"/>
      <c r="K53" s="367"/>
      <c r="L53" s="369"/>
      <c r="M53" s="331"/>
      <c r="N53" s="295"/>
      <c r="O53" s="281"/>
      <c r="P53" s="295"/>
      <c r="Q53" s="290"/>
      <c r="R53" s="290"/>
      <c r="S53" s="332"/>
      <c r="T53" s="334"/>
    </row>
    <row r="54" spans="1:20" ht="12.75" hidden="1" customHeight="1">
      <c r="A54" s="317">
        <v>4</v>
      </c>
      <c r="B54" s="363">
        <f>пр.хода!E32</f>
        <v>7</v>
      </c>
      <c r="C54" s="322" t="str">
        <f>VLOOKUP(B54,пр.взв.!B3:G118,2,FALSE)</f>
        <v>ЕВГЕНЬЕВА Валентина Эдуардовна</v>
      </c>
      <c r="D54" s="324" t="str">
        <f>VLOOKUP(C54,пр.взв.!C3:H118,2,FALSE)</f>
        <v>28.08.91 мс</v>
      </c>
      <c r="E54" s="282" t="str">
        <f>VLOOKUP(D54,пр.взв.!D3:I118,2,FALSE)</f>
        <v>ЮФО</v>
      </c>
      <c r="F54" s="282" t="str">
        <f>VLOOKUP(B54,пр.взв.!B15:G118,5,FALSE)</f>
        <v>Краснодарский, Ставровеличковская ФК</v>
      </c>
      <c r="G54" s="286"/>
      <c r="H54" s="288"/>
      <c r="I54" s="291"/>
      <c r="J54" s="335"/>
      <c r="K54" s="365">
        <v>8</v>
      </c>
      <c r="L54" s="363">
        <f>пр.хода!T32</f>
        <v>8</v>
      </c>
      <c r="M54" s="322" t="str">
        <f>VLOOKUP(L54,пр.взв.!B3:G118,2,FALSE)</f>
        <v>ЕЛИЗАРОВА Екатерина Геннадьевна</v>
      </c>
      <c r="N54" s="324" t="str">
        <f>VLOOKUP(L54,пр.взв.!B3:G118,3,FALSE)</f>
        <v>16.02.86  мс</v>
      </c>
      <c r="O54" s="282" t="str">
        <f>VLOOKUP(M54,пр.взв.!C3:H118,3,FALSE)</f>
        <v>ПФО</v>
      </c>
      <c r="P54" s="283" t="str">
        <f>VLOOKUP(L54,пр.взв.!B16:G118,5,FALSE)</f>
        <v>Татарстан Казань ВС</v>
      </c>
      <c r="Q54" s="286"/>
      <c r="R54" s="288"/>
      <c r="S54" s="291"/>
      <c r="T54" s="335"/>
    </row>
    <row r="55" spans="1:20" hidden="1">
      <c r="A55" s="318"/>
      <c r="B55" s="364"/>
      <c r="C55" s="323"/>
      <c r="D55" s="287"/>
      <c r="E55" s="283"/>
      <c r="F55" s="283"/>
      <c r="G55" s="287"/>
      <c r="H55" s="287"/>
      <c r="I55" s="209"/>
      <c r="J55" s="293"/>
      <c r="K55" s="366"/>
      <c r="L55" s="364"/>
      <c r="M55" s="323"/>
      <c r="N55" s="287"/>
      <c r="O55" s="283"/>
      <c r="P55" s="287"/>
      <c r="Q55" s="287"/>
      <c r="R55" s="287"/>
      <c r="S55" s="209"/>
      <c r="T55" s="293"/>
    </row>
    <row r="56" spans="1:20" ht="12.75" hidden="1" customHeight="1">
      <c r="A56" s="318"/>
      <c r="B56" s="368">
        <f>пр.хода!E36</f>
        <v>15</v>
      </c>
      <c r="C56" s="330" t="str">
        <f>VLOOKUP(B56,пр.взв.!B3:G120,2,FALSE)</f>
        <v>ВАЛОВА Анастасия Владимировна</v>
      </c>
      <c r="D56" s="294" t="str">
        <f>VLOOKUP(C56,пр.взв.!C3:H120,2,FALSE)</f>
        <v>25.10.90 мсмк</v>
      </c>
      <c r="E56" s="280" t="str">
        <f>VLOOKUP(D56,пр.взв.!D3:I120,2,FALSE)</f>
        <v>МОС</v>
      </c>
      <c r="F56" s="280" t="str">
        <f>VLOOKUP(B56,пр.взв.!B17:G120,5,FALSE)</f>
        <v xml:space="preserve"> Москва ВС</v>
      </c>
      <c r="G56" s="289"/>
      <c r="H56" s="289"/>
      <c r="I56" s="214"/>
      <c r="J56" s="333"/>
      <c r="K56" s="366"/>
      <c r="L56" s="368">
        <f>пр.хода!T36</f>
        <v>16</v>
      </c>
      <c r="M56" s="330" t="str">
        <f>VLOOKUP(L56,пр.взв.!B3:G120,2,FALSE)</f>
        <v>Храмцова Кристина Валерьевна</v>
      </c>
      <c r="N56" s="294" t="str">
        <f>VLOOKUP(L56,пр.взв.!B3:G120,3,FALSE)</f>
        <v>21.05.92 мс</v>
      </c>
      <c r="O56" s="280" t="str">
        <f>VLOOKUP(M56,пр.взв.!C3:H120,3,FALSE)</f>
        <v>МОС</v>
      </c>
      <c r="P56" s="294" t="str">
        <f>VLOOKUP(L56,пр.взв.!B18:G120,5,FALSE)</f>
        <v>Москва МКС</v>
      </c>
      <c r="Q56" s="289"/>
      <c r="R56" s="289"/>
      <c r="S56" s="214"/>
      <c r="T56" s="333"/>
    </row>
    <row r="57" spans="1:20" ht="13.5" hidden="1" thickBot="1">
      <c r="A57" s="319"/>
      <c r="B57" s="369"/>
      <c r="C57" s="331"/>
      <c r="D57" s="295"/>
      <c r="E57" s="281"/>
      <c r="F57" s="281"/>
      <c r="G57" s="290"/>
      <c r="H57" s="290"/>
      <c r="I57" s="332"/>
      <c r="J57" s="334"/>
      <c r="K57" s="367"/>
      <c r="L57" s="369"/>
      <c r="M57" s="331"/>
      <c r="N57" s="295"/>
      <c r="O57" s="281"/>
      <c r="P57" s="295"/>
      <c r="Q57" s="290"/>
      <c r="R57" s="290"/>
      <c r="S57" s="332"/>
      <c r="T57" s="334"/>
    </row>
    <row r="59" spans="1:20" ht="16.5" hidden="1" thickBot="1">
      <c r="B59" s="74" t="s">
        <v>35</v>
      </c>
      <c r="C59" s="76" t="s">
        <v>176</v>
      </c>
      <c r="D59" s="75" t="s">
        <v>41</v>
      </c>
      <c r="E59" s="75"/>
      <c r="F59" s="76"/>
      <c r="G59" s="74" t="str">
        <f>G71</f>
        <v>в.к. 56  кг.</v>
      </c>
      <c r="H59" s="76"/>
      <c r="I59" s="76"/>
      <c r="J59" s="76"/>
      <c r="K59" s="76"/>
      <c r="L59" s="74" t="s">
        <v>37</v>
      </c>
      <c r="M59" s="76" t="s">
        <v>176</v>
      </c>
      <c r="N59" s="75" t="s">
        <v>41</v>
      </c>
      <c r="O59" s="75"/>
      <c r="P59" s="76"/>
      <c r="Q59" s="74" t="str">
        <f>Q71</f>
        <v>в.к. 56  кг.</v>
      </c>
      <c r="R59" s="76"/>
      <c r="S59" s="76"/>
      <c r="T59" s="76"/>
    </row>
    <row r="60" spans="1:20" ht="12.75" hidden="1" customHeight="1">
      <c r="A60" s="307" t="s">
        <v>44</v>
      </c>
      <c r="B60" s="309" t="s">
        <v>5</v>
      </c>
      <c r="C60" s="299" t="s">
        <v>6</v>
      </c>
      <c r="D60" s="311" t="s">
        <v>15</v>
      </c>
      <c r="E60" s="313" t="s">
        <v>16</v>
      </c>
      <c r="F60" s="314"/>
      <c r="G60" s="299" t="s">
        <v>17</v>
      </c>
      <c r="H60" s="301" t="s">
        <v>45</v>
      </c>
      <c r="I60" s="303" t="s">
        <v>18</v>
      </c>
      <c r="J60" s="305" t="s">
        <v>19</v>
      </c>
      <c r="K60" s="307" t="s">
        <v>44</v>
      </c>
      <c r="L60" s="309" t="s">
        <v>5</v>
      </c>
      <c r="M60" s="299" t="s">
        <v>6</v>
      </c>
      <c r="N60" s="311" t="s">
        <v>15</v>
      </c>
      <c r="O60" s="359" t="s">
        <v>16</v>
      </c>
      <c r="P60" s="360"/>
      <c r="Q60" s="299" t="s">
        <v>17</v>
      </c>
      <c r="R60" s="301" t="s">
        <v>45</v>
      </c>
      <c r="S60" s="303" t="s">
        <v>18</v>
      </c>
      <c r="T60" s="305" t="s">
        <v>19</v>
      </c>
    </row>
    <row r="61" spans="1:20" ht="13.5" hidden="1" customHeight="1" thickBot="1">
      <c r="A61" s="308"/>
      <c r="B61" s="371" t="s">
        <v>38</v>
      </c>
      <c r="C61" s="300"/>
      <c r="D61" s="312"/>
      <c r="E61" s="315"/>
      <c r="F61" s="316"/>
      <c r="G61" s="300"/>
      <c r="H61" s="302"/>
      <c r="I61" s="304"/>
      <c r="J61" s="306" t="s">
        <v>39</v>
      </c>
      <c r="K61" s="308"/>
      <c r="L61" s="371" t="s">
        <v>38</v>
      </c>
      <c r="M61" s="300"/>
      <c r="N61" s="312"/>
      <c r="O61" s="361"/>
      <c r="P61" s="362"/>
      <c r="Q61" s="300"/>
      <c r="R61" s="302"/>
      <c r="S61" s="304"/>
      <c r="T61" s="306" t="s">
        <v>39</v>
      </c>
    </row>
    <row r="62" spans="1:20" ht="12.75" hidden="1" customHeight="1">
      <c r="A62" s="373">
        <v>1</v>
      </c>
      <c r="B62" s="363">
        <f>пр.хода!G10</f>
        <v>17</v>
      </c>
      <c r="C62" s="336" t="str">
        <f>VLOOKUP(B62,пр.взв.!B6:G126,2,FALSE)</f>
        <v>БИККУЖИНА Алия Минихановна</v>
      </c>
      <c r="D62" s="283" t="str">
        <f>VLOOKUP(B62,пр.взв.!B6:G126,3,FALSE)</f>
        <v>08.01.92 мс</v>
      </c>
      <c r="E62" s="282" t="str">
        <f>VLOOKUP(C62,пр.взв.!C6:H126,3,FALSE)</f>
        <v>ПФО</v>
      </c>
      <c r="F62" s="282" t="str">
        <f>VLOOKUP(B62,пр.взв.!B6:G126,5,FALSE)</f>
        <v>Оренбургская Кувандык МО</v>
      </c>
      <c r="G62" s="286"/>
      <c r="H62" s="288"/>
      <c r="I62" s="291"/>
      <c r="J62" s="311"/>
      <c r="K62" s="376">
        <v>3</v>
      </c>
      <c r="L62" s="363">
        <f>пр.хода!R10</f>
        <v>18</v>
      </c>
      <c r="M62" s="336" t="str">
        <f>VLOOKUP(L62,пр.взв.!B6:G126,2,FALSE)</f>
        <v>БЕЛЫХ Анастасия Олеговна</v>
      </c>
      <c r="N62" s="283" t="str">
        <f>VLOOKUP(L62,пр.взв.!B6:G126,3,FALSE)</f>
        <v>25.07. 92  мсмк</v>
      </c>
      <c r="O62" s="282" t="str">
        <f>VLOOKUP(M62,пр.взв.!C6:H126,3,FALSE)</f>
        <v>ПФО</v>
      </c>
      <c r="P62" s="283" t="str">
        <f>VLOOKUP(L62,пр.взв.!B6:G126,5,FALSE)</f>
        <v xml:space="preserve">Пермский, Березники  </v>
      </c>
      <c r="Q62" s="286"/>
      <c r="R62" s="288"/>
      <c r="S62" s="291"/>
      <c r="T62" s="311"/>
    </row>
    <row r="63" spans="1:20" hidden="1">
      <c r="A63" s="374"/>
      <c r="B63" s="364"/>
      <c r="C63" s="323"/>
      <c r="D63" s="287"/>
      <c r="E63" s="283"/>
      <c r="F63" s="283"/>
      <c r="G63" s="287"/>
      <c r="H63" s="287"/>
      <c r="I63" s="209"/>
      <c r="J63" s="193"/>
      <c r="K63" s="377"/>
      <c r="L63" s="364"/>
      <c r="M63" s="323"/>
      <c r="N63" s="287"/>
      <c r="O63" s="283"/>
      <c r="P63" s="287"/>
      <c r="Q63" s="287"/>
      <c r="R63" s="287"/>
      <c r="S63" s="209"/>
      <c r="T63" s="193"/>
    </row>
    <row r="64" spans="1:20" ht="12.75" hidden="1" customHeight="1">
      <c r="A64" s="374"/>
      <c r="B64" s="368">
        <f>пр.хода!G18</f>
        <v>13</v>
      </c>
      <c r="C64" s="330" t="str">
        <f>VLOOKUP(B64,пр.взв.!B6:G128,2,FALSE)</f>
        <v>Карекян Кристина Хачиковна</v>
      </c>
      <c r="D64" s="294" t="str">
        <f>VLOOKUP(B64,пр.взв.!B5:G128,3,FALSE)</f>
        <v>23.01.95 мс</v>
      </c>
      <c r="E64" s="280" t="str">
        <f>VLOOKUP(C64,пр.взв.!C5:H128,3,FALSE)</f>
        <v>ЮФО</v>
      </c>
      <c r="F64" s="280" t="str">
        <f>VLOOKUP(B64,пр.взв.!B8:G128,5,FALSE)</f>
        <v>Краснодарский,  Сочи</v>
      </c>
      <c r="G64" s="289"/>
      <c r="H64" s="289"/>
      <c r="I64" s="214"/>
      <c r="J64" s="214"/>
      <c r="K64" s="377"/>
      <c r="L64" s="368">
        <f>пр.хода!R18</f>
        <v>14</v>
      </c>
      <c r="M64" s="330" t="str">
        <f>VLOOKUP(L64,пр.взв.!B5:G128,2,FALSE)</f>
        <v>МАРЧЕНКОВА Светлана Леонидовна</v>
      </c>
      <c r="N64" s="294" t="str">
        <f>VLOOKUP(L64,пр.взв.!B5:G128,3,FALSE)</f>
        <v>05.03.81 мс</v>
      </c>
      <c r="O64" s="280" t="str">
        <f>VLOOKUP(M64,пр.взв.!C5:H128,3,FALSE)</f>
        <v>ЦФО</v>
      </c>
      <c r="P64" s="294" t="str">
        <f>VLOOKUP(L64,пр.взв.!B8:G128,5,FALSE)</f>
        <v>Смоленская Смоленск Д</v>
      </c>
      <c r="Q64" s="289"/>
      <c r="R64" s="289"/>
      <c r="S64" s="214"/>
      <c r="T64" s="214"/>
    </row>
    <row r="65" spans="1:20" ht="13.5" hidden="1" thickBot="1">
      <c r="A65" s="375"/>
      <c r="B65" s="369"/>
      <c r="C65" s="331"/>
      <c r="D65" s="295"/>
      <c r="E65" s="281"/>
      <c r="F65" s="281"/>
      <c r="G65" s="290"/>
      <c r="H65" s="290"/>
      <c r="I65" s="332"/>
      <c r="J65" s="332"/>
      <c r="K65" s="378"/>
      <c r="L65" s="369"/>
      <c r="M65" s="331"/>
      <c r="N65" s="295"/>
      <c r="O65" s="281"/>
      <c r="P65" s="295"/>
      <c r="Q65" s="290"/>
      <c r="R65" s="290"/>
      <c r="S65" s="332"/>
      <c r="T65" s="332"/>
    </row>
    <row r="66" spans="1:20" ht="12.75" hidden="1" customHeight="1">
      <c r="A66" s="373">
        <v>2</v>
      </c>
      <c r="B66" s="363">
        <f>пр.хода!G26</f>
        <v>3</v>
      </c>
      <c r="C66" s="322" t="str">
        <f>VLOOKUP(B66,пр.взв.!B5:G130,2,FALSE)</f>
        <v>Осипова Мария Евгеньевна</v>
      </c>
      <c r="D66" s="324" t="str">
        <f>VLOOKUP(B66,пр.взв.!B5:G130,3,FALSE)</f>
        <v>24.05.93 мс</v>
      </c>
      <c r="E66" s="282" t="str">
        <f>VLOOKUP(C66,пр.взв.!C5:H130,3,FALSE)</f>
        <v>УФО</v>
      </c>
      <c r="F66" s="282" t="str">
        <f>VLOOKUP(B66,пр.взв.!B10:G130,5,FALSE)</f>
        <v>Курганская,Курган</v>
      </c>
      <c r="G66" s="286"/>
      <c r="H66" s="288"/>
      <c r="I66" s="291"/>
      <c r="J66" s="324"/>
      <c r="K66" s="376">
        <v>4</v>
      </c>
      <c r="L66" s="363">
        <f>пр.хода!R26</f>
        <v>20</v>
      </c>
      <c r="M66" s="322" t="str">
        <f>VLOOKUP(L66,пр.взв.!B5:G130,2,FALSE)</f>
        <v>Круглая Елена Евгеньевна</v>
      </c>
      <c r="N66" s="324" t="str">
        <f>VLOOKUP(L66,пр.взв.!B5:G130,3,FALSE)</f>
        <v>15.08.94 кмс</v>
      </c>
      <c r="O66" s="282" t="str">
        <f>VLOOKUP(M66,пр.взв.!C5:H130,3,FALSE)</f>
        <v>ЮФО</v>
      </c>
      <c r="P66" s="324" t="str">
        <f>VLOOKUP(L66,пр.взв.!B10:G130,5,FALSE)</f>
        <v>Краснодарский,  Краснодар</v>
      </c>
      <c r="Q66" s="286"/>
      <c r="R66" s="288"/>
      <c r="S66" s="291"/>
      <c r="T66" s="324"/>
    </row>
    <row r="67" spans="1:20" hidden="1">
      <c r="A67" s="374"/>
      <c r="B67" s="364"/>
      <c r="C67" s="323"/>
      <c r="D67" s="287"/>
      <c r="E67" s="283"/>
      <c r="F67" s="283"/>
      <c r="G67" s="287"/>
      <c r="H67" s="287"/>
      <c r="I67" s="209"/>
      <c r="J67" s="193"/>
      <c r="K67" s="377"/>
      <c r="L67" s="364"/>
      <c r="M67" s="323"/>
      <c r="N67" s="287"/>
      <c r="O67" s="283"/>
      <c r="P67" s="287"/>
      <c r="Q67" s="287"/>
      <c r="R67" s="287"/>
      <c r="S67" s="209"/>
      <c r="T67" s="193"/>
    </row>
    <row r="68" spans="1:20" ht="12.75" hidden="1" customHeight="1">
      <c r="A68" s="374"/>
      <c r="B68" s="368">
        <f>пр.хода!G34</f>
        <v>15</v>
      </c>
      <c r="C68" s="330" t="str">
        <f>VLOOKUP(B68,пр.взв.!B5:G132,2,FALSE)</f>
        <v>ВАЛОВА Анастасия Владимировна</v>
      </c>
      <c r="D68" s="294" t="str">
        <f>VLOOKUP(B68,пр.взв.!B5:G132,3,FALSE)</f>
        <v>25.10.90 мсмк</v>
      </c>
      <c r="E68" s="280" t="str">
        <f>VLOOKUP(C68,пр.взв.!C5:H132,3,FALSE)</f>
        <v>МОС</v>
      </c>
      <c r="F68" s="280" t="str">
        <f>VLOOKUP(B68,пр.взв.!B12:G132,5,FALSE)</f>
        <v xml:space="preserve"> Москва ВС</v>
      </c>
      <c r="G68" s="289"/>
      <c r="H68" s="289"/>
      <c r="I68" s="214"/>
      <c r="J68" s="214"/>
      <c r="K68" s="377"/>
      <c r="L68" s="368">
        <f>пр.хода!R34</f>
        <v>16</v>
      </c>
      <c r="M68" s="330" t="str">
        <f>VLOOKUP(L68,пр.взв.!B5:G132,2,FALSE)</f>
        <v>Храмцова Кристина Валерьевна</v>
      </c>
      <c r="N68" s="294" t="str">
        <f>VLOOKUP(L68,пр.взв.!B5:G132,3,FALSE)</f>
        <v>21.05.92 мс</v>
      </c>
      <c r="O68" s="280" t="str">
        <f>VLOOKUP(M68,пр.взв.!C5:H132,3,FALSE)</f>
        <v>МОС</v>
      </c>
      <c r="P68" s="283" t="str">
        <f>VLOOKUP(L68,пр.взв.!B12:G132,5,FALSE)</f>
        <v>Москва МКС</v>
      </c>
      <c r="Q68" s="289"/>
      <c r="R68" s="289"/>
      <c r="S68" s="214"/>
      <c r="T68" s="214"/>
    </row>
    <row r="69" spans="1:20" ht="13.5" hidden="1" thickBot="1">
      <c r="A69" s="375"/>
      <c r="B69" s="369"/>
      <c r="C69" s="331"/>
      <c r="D69" s="295"/>
      <c r="E69" s="281"/>
      <c r="F69" s="281"/>
      <c r="G69" s="290"/>
      <c r="H69" s="290"/>
      <c r="I69" s="332"/>
      <c r="J69" s="332"/>
      <c r="K69" s="378"/>
      <c r="L69" s="369"/>
      <c r="M69" s="331"/>
      <c r="N69" s="295"/>
      <c r="O69" s="281"/>
      <c r="P69" s="295"/>
      <c r="Q69" s="290"/>
      <c r="R69" s="290"/>
      <c r="S69" s="332"/>
      <c r="T69" s="332"/>
    </row>
    <row r="71" spans="1:20" ht="16.5" thickBot="1">
      <c r="B71" s="74" t="s">
        <v>35</v>
      </c>
      <c r="C71" s="89" t="s">
        <v>46</v>
      </c>
      <c r="D71" s="78"/>
      <c r="E71" s="78"/>
      <c r="F71" s="78"/>
      <c r="G71" s="79" t="str">
        <f>G80</f>
        <v>в.к. 56  кг.</v>
      </c>
      <c r="H71" s="78"/>
      <c r="I71" s="78"/>
      <c r="J71" s="78"/>
      <c r="K71" s="77"/>
      <c r="L71" s="74" t="s">
        <v>1</v>
      </c>
      <c r="M71" s="89" t="s">
        <v>46</v>
      </c>
      <c r="N71" s="78"/>
      <c r="O71" s="78"/>
      <c r="P71" s="78"/>
      <c r="Q71" s="74" t="str">
        <f>G71</f>
        <v>в.к. 56  кг.</v>
      </c>
      <c r="R71" s="78"/>
      <c r="S71" s="78"/>
      <c r="T71" s="78"/>
    </row>
    <row r="72" spans="1:20" ht="12.75" customHeight="1">
      <c r="A72" s="307" t="s">
        <v>44</v>
      </c>
      <c r="B72" s="309" t="s">
        <v>5</v>
      </c>
      <c r="C72" s="299" t="s">
        <v>6</v>
      </c>
      <c r="D72" s="311" t="s">
        <v>15</v>
      </c>
      <c r="E72" s="313" t="s">
        <v>16</v>
      </c>
      <c r="F72" s="314"/>
      <c r="G72" s="299" t="s">
        <v>17</v>
      </c>
      <c r="H72" s="301" t="s">
        <v>45</v>
      </c>
      <c r="I72" s="303" t="s">
        <v>18</v>
      </c>
      <c r="J72" s="305" t="s">
        <v>19</v>
      </c>
      <c r="K72" s="307" t="s">
        <v>44</v>
      </c>
      <c r="L72" s="309" t="s">
        <v>5</v>
      </c>
      <c r="M72" s="299" t="s">
        <v>6</v>
      </c>
      <c r="N72" s="311" t="s">
        <v>15</v>
      </c>
      <c r="O72" s="359" t="s">
        <v>16</v>
      </c>
      <c r="P72" s="360"/>
      <c r="Q72" s="299" t="s">
        <v>17</v>
      </c>
      <c r="R72" s="301" t="s">
        <v>45</v>
      </c>
      <c r="S72" s="303" t="s">
        <v>18</v>
      </c>
      <c r="T72" s="305" t="s">
        <v>19</v>
      </c>
    </row>
    <row r="73" spans="1:20" ht="13.5" customHeight="1" thickBot="1">
      <c r="A73" s="308"/>
      <c r="B73" s="371" t="s">
        <v>38</v>
      </c>
      <c r="C73" s="300"/>
      <c r="D73" s="312"/>
      <c r="E73" s="315"/>
      <c r="F73" s="316"/>
      <c r="G73" s="300"/>
      <c r="H73" s="302"/>
      <c r="I73" s="304"/>
      <c r="J73" s="306" t="s">
        <v>39</v>
      </c>
      <c r="K73" s="308"/>
      <c r="L73" s="371" t="s">
        <v>38</v>
      </c>
      <c r="M73" s="300"/>
      <c r="N73" s="312"/>
      <c r="O73" s="361"/>
      <c r="P73" s="362"/>
      <c r="Q73" s="300"/>
      <c r="R73" s="302"/>
      <c r="S73" s="304"/>
      <c r="T73" s="306" t="s">
        <v>39</v>
      </c>
    </row>
    <row r="74" spans="1:20" ht="12.75" customHeight="1">
      <c r="A74" s="379">
        <v>1</v>
      </c>
      <c r="B74" s="382">
        <f>пр.хода!I14</f>
        <v>17</v>
      </c>
      <c r="C74" s="322" t="str">
        <f>VLOOKUP(B74,пр.взв.!B5:G138,2,FALSE)</f>
        <v>БИККУЖИНА Алия Минихановна</v>
      </c>
      <c r="D74" s="324" t="str">
        <f>VLOOKUP(B74,пр.взв.!B7:G138,3,FALSE)</f>
        <v>08.01.92 мс</v>
      </c>
      <c r="E74" s="282" t="str">
        <f>VLOOKUP(C74,пр.взв.!C7:H138,3,FALSE)</f>
        <v>ПФО</v>
      </c>
      <c r="F74" s="282" t="str">
        <f>VLOOKUP(B74,пр.взв.!B7:G138,5,FALSE)</f>
        <v>Оренбургская Кувандык МО</v>
      </c>
      <c r="G74" s="286"/>
      <c r="H74" s="288"/>
      <c r="I74" s="291"/>
      <c r="J74" s="311"/>
      <c r="K74" s="379">
        <v>2</v>
      </c>
      <c r="L74" s="382">
        <f>пр.хода!P14</f>
        <v>18</v>
      </c>
      <c r="M74" s="322" t="str">
        <f>VLOOKUP(L74,пр.взв.!B7:G138,2,FALSE)</f>
        <v>БЕЛЫХ Анастасия Олеговна</v>
      </c>
      <c r="N74" s="324" t="str">
        <f>VLOOKUP(L74,пр.взв.!B7:G138,3,FALSE)</f>
        <v>25.07. 92  мсмк</v>
      </c>
      <c r="O74" s="282" t="str">
        <f>VLOOKUP(M74,пр.взв.!C7:H138,3,FALSE)</f>
        <v>ПФО</v>
      </c>
      <c r="P74" s="324" t="str">
        <f>VLOOKUP(L74,пр.взв.!B7:G138,5,FALSE)</f>
        <v xml:space="preserve">Пермский, Березники  </v>
      </c>
      <c r="Q74" s="286"/>
      <c r="R74" s="288"/>
      <c r="S74" s="291"/>
      <c r="T74" s="311"/>
    </row>
    <row r="75" spans="1:20">
      <c r="A75" s="380"/>
      <c r="B75" s="383"/>
      <c r="C75" s="323"/>
      <c r="D75" s="287"/>
      <c r="E75" s="283"/>
      <c r="F75" s="283"/>
      <c r="G75" s="287"/>
      <c r="H75" s="287"/>
      <c r="I75" s="209"/>
      <c r="J75" s="193"/>
      <c r="K75" s="380"/>
      <c r="L75" s="383"/>
      <c r="M75" s="323"/>
      <c r="N75" s="287"/>
      <c r="O75" s="283"/>
      <c r="P75" s="287"/>
      <c r="Q75" s="287"/>
      <c r="R75" s="287"/>
      <c r="S75" s="209"/>
      <c r="T75" s="193"/>
    </row>
    <row r="76" spans="1:20" ht="12.75" customHeight="1">
      <c r="A76" s="380"/>
      <c r="B76" s="386">
        <f>пр.хода!I30</f>
        <v>15</v>
      </c>
      <c r="C76" s="336" t="str">
        <f>VLOOKUP(B76,пр.взв.!B7:G140,2,FALSE)</f>
        <v>ВАЛОВА Анастасия Владимировна</v>
      </c>
      <c r="D76" s="283" t="str">
        <f>VLOOKUP(B76,пр.взв.!B9:G140,3,FALSE)</f>
        <v>25.10.90 мсмк</v>
      </c>
      <c r="E76" s="280" t="str">
        <f>VLOOKUP(C76,пр.взв.!C9:H140,3,FALSE)</f>
        <v>МОС</v>
      </c>
      <c r="F76" s="280" t="str">
        <f>VLOOKUP(B76,пр.взв.!B9:G140,5,FALSE)</f>
        <v xml:space="preserve"> Москва ВС</v>
      </c>
      <c r="G76" s="289"/>
      <c r="H76" s="289"/>
      <c r="I76" s="214"/>
      <c r="J76" s="214"/>
      <c r="K76" s="380"/>
      <c r="L76" s="384">
        <f>пр.хода!P30</f>
        <v>16</v>
      </c>
      <c r="M76" s="330" t="str">
        <f>VLOOKUP(L76,пр.взв.!B6:G140,2,FALSE)</f>
        <v>Храмцова Кристина Валерьевна</v>
      </c>
      <c r="N76" s="294" t="str">
        <f>VLOOKUP(L76,пр.взв.!B6:G140,3,FALSE)</f>
        <v>21.05.92 мс</v>
      </c>
      <c r="O76" s="280" t="str">
        <f>VLOOKUP(M76,пр.взв.!C6:H140,3,FALSE)</f>
        <v>МОС</v>
      </c>
      <c r="P76" s="294" t="str">
        <f>VLOOKUP(L76,пр.взв.!B6:G140,5,FALSE)</f>
        <v>Москва МКС</v>
      </c>
      <c r="Q76" s="289"/>
      <c r="R76" s="289"/>
      <c r="S76" s="214"/>
      <c r="T76" s="214"/>
    </row>
    <row r="77" spans="1:20" ht="12.75" customHeight="1" thickBot="1">
      <c r="A77" s="381"/>
      <c r="B77" s="387"/>
      <c r="C77" s="331"/>
      <c r="D77" s="295"/>
      <c r="E77" s="281"/>
      <c r="F77" s="281"/>
      <c r="G77" s="290"/>
      <c r="H77" s="290"/>
      <c r="I77" s="332"/>
      <c r="J77" s="332"/>
      <c r="K77" s="381"/>
      <c r="L77" s="385"/>
      <c r="M77" s="331"/>
      <c r="N77" s="295"/>
      <c r="O77" s="281"/>
      <c r="P77" s="295"/>
      <c r="Q77" s="290"/>
      <c r="R77" s="290"/>
      <c r="S77" s="332"/>
      <c r="T77" s="332"/>
    </row>
    <row r="79" spans="1:20" ht="15">
      <c r="A79" s="372" t="s">
        <v>47</v>
      </c>
      <c r="B79" s="372"/>
      <c r="C79" s="372"/>
      <c r="D79" s="372"/>
      <c r="E79" s="372"/>
      <c r="F79" s="372"/>
      <c r="G79" s="372"/>
      <c r="H79" s="372"/>
      <c r="I79" s="372"/>
      <c r="J79" s="372"/>
      <c r="K79" s="372" t="s">
        <v>48</v>
      </c>
      <c r="L79" s="372"/>
      <c r="M79" s="372"/>
      <c r="N79" s="372"/>
      <c r="O79" s="372"/>
      <c r="P79" s="372"/>
      <c r="Q79" s="372"/>
      <c r="R79" s="372"/>
      <c r="S79" s="372"/>
      <c r="T79" s="372"/>
    </row>
    <row r="80" spans="1:20" ht="16.5" thickBot="1">
      <c r="B80" s="74" t="s">
        <v>35</v>
      </c>
      <c r="C80" s="80"/>
      <c r="D80" s="80"/>
      <c r="E80" s="80"/>
      <c r="F80" s="80"/>
      <c r="G80" s="81" t="str">
        <f>пр.взв.!D4</f>
        <v>в.к. 56  кг.</v>
      </c>
      <c r="H80" s="80"/>
      <c r="I80" s="80"/>
      <c r="J80" s="80"/>
      <c r="K80" s="82"/>
      <c r="L80" s="83" t="s">
        <v>1</v>
      </c>
      <c r="M80" s="80"/>
      <c r="N80" s="80"/>
      <c r="O80" s="80"/>
      <c r="P80" s="80"/>
      <c r="Q80" s="81" t="str">
        <f>G80</f>
        <v>в.к. 56  кг.</v>
      </c>
      <c r="R80" s="77"/>
      <c r="S80" s="77"/>
      <c r="T80" s="77"/>
    </row>
    <row r="81" spans="1:20" ht="12.75" hidden="1" customHeight="1">
      <c r="A81" s="307" t="s">
        <v>44</v>
      </c>
      <c r="B81" s="309" t="s">
        <v>5</v>
      </c>
      <c r="C81" s="299" t="s">
        <v>6</v>
      </c>
      <c r="D81" s="311" t="s">
        <v>15</v>
      </c>
      <c r="E81" s="313" t="s">
        <v>16</v>
      </c>
      <c r="F81" s="314"/>
      <c r="G81" s="299" t="s">
        <v>17</v>
      </c>
      <c r="H81" s="301" t="s">
        <v>45</v>
      </c>
      <c r="I81" s="303" t="s">
        <v>18</v>
      </c>
      <c r="J81" s="305" t="s">
        <v>19</v>
      </c>
      <c r="K81" s="307" t="s">
        <v>44</v>
      </c>
      <c r="L81" s="309" t="s">
        <v>5</v>
      </c>
      <c r="M81" s="299" t="s">
        <v>6</v>
      </c>
      <c r="N81" s="311" t="s">
        <v>15</v>
      </c>
      <c r="O81" s="359" t="s">
        <v>16</v>
      </c>
      <c r="P81" s="360"/>
      <c r="Q81" s="299" t="s">
        <v>17</v>
      </c>
      <c r="R81" s="301" t="s">
        <v>45</v>
      </c>
      <c r="S81" s="303" t="s">
        <v>18</v>
      </c>
      <c r="T81" s="305" t="s">
        <v>19</v>
      </c>
    </row>
    <row r="82" spans="1:20" ht="13.5" hidden="1" customHeight="1" thickBot="1">
      <c r="A82" s="308"/>
      <c r="B82" s="371" t="s">
        <v>38</v>
      </c>
      <c r="C82" s="300"/>
      <c r="D82" s="312"/>
      <c r="E82" s="315"/>
      <c r="F82" s="316"/>
      <c r="G82" s="300"/>
      <c r="H82" s="302"/>
      <c r="I82" s="304"/>
      <c r="J82" s="306" t="s">
        <v>39</v>
      </c>
      <c r="K82" s="308"/>
      <c r="L82" s="371" t="s">
        <v>38</v>
      </c>
      <c r="M82" s="300"/>
      <c r="N82" s="312"/>
      <c r="O82" s="361"/>
      <c r="P82" s="362"/>
      <c r="Q82" s="300"/>
      <c r="R82" s="302"/>
      <c r="S82" s="304"/>
      <c r="T82" s="306" t="s">
        <v>39</v>
      </c>
    </row>
    <row r="83" spans="1:20" ht="12.75" hidden="1" customHeight="1">
      <c r="A83" s="376">
        <v>1</v>
      </c>
      <c r="B83" s="390">
        <f>пр.хода!K5</f>
        <v>1</v>
      </c>
      <c r="C83" s="336" t="str">
        <f>VLOOKUP(B83,пр.взв.!B4:G147,2,FALSE)</f>
        <v>Питкилёва Александра Витальевна</v>
      </c>
      <c r="D83" s="283" t="str">
        <f>VLOOKUP(B83,пр.взв.!B4:G147,3,FALSE)</f>
        <v>09.02.95 мс</v>
      </c>
      <c r="E83" s="282" t="str">
        <f>VLOOKUP(C83,пр.взв.!C4:H147,3,FALSE)</f>
        <v>ЦФО</v>
      </c>
      <c r="F83" s="283" t="str">
        <f>VLOOKUP(B83,пр.взв.!B4:G147,5,FALSE)</f>
        <v xml:space="preserve">Московская, </v>
      </c>
      <c r="G83" s="286"/>
      <c r="H83" s="288"/>
      <c r="I83" s="291"/>
      <c r="J83" s="311"/>
      <c r="K83" s="376">
        <v>3</v>
      </c>
      <c r="L83" s="390">
        <f>пр.хода!K33</f>
        <v>2</v>
      </c>
      <c r="M83" s="336" t="str">
        <f>VLOOKUP(L83,пр.взв.!B8:G147,2,FALSE)</f>
        <v>Поликарпова Анастасия Валерьевна</v>
      </c>
      <c r="N83" s="283" t="str">
        <f>VLOOKUP(L83,пр.взв.!B8:G147,3,FALSE)</f>
        <v>12.09.92 мс</v>
      </c>
      <c r="O83" s="282" t="str">
        <f>VLOOKUP(M83,пр.взв.!C8:H147,3,FALSE)</f>
        <v>МОС</v>
      </c>
      <c r="P83" s="282" t="str">
        <f>VLOOKUP(L83,пр.взв.!B8:G147,5,FALSE)</f>
        <v>Москва</v>
      </c>
      <c r="Q83" s="391"/>
      <c r="R83" s="392"/>
      <c r="S83" s="393"/>
      <c r="T83" s="394"/>
    </row>
    <row r="84" spans="1:20" ht="12.75" hidden="1" customHeight="1">
      <c r="A84" s="377"/>
      <c r="B84" s="383"/>
      <c r="C84" s="323"/>
      <c r="D84" s="287"/>
      <c r="E84" s="283"/>
      <c r="F84" s="287"/>
      <c r="G84" s="287"/>
      <c r="H84" s="287"/>
      <c r="I84" s="209"/>
      <c r="J84" s="193"/>
      <c r="K84" s="377"/>
      <c r="L84" s="383"/>
      <c r="M84" s="323"/>
      <c r="N84" s="287"/>
      <c r="O84" s="283"/>
      <c r="P84" s="283"/>
      <c r="Q84" s="337"/>
      <c r="R84" s="340"/>
      <c r="S84" s="338"/>
      <c r="T84" s="215"/>
    </row>
    <row r="85" spans="1:20" ht="12.75" hidden="1" customHeight="1">
      <c r="A85" s="377"/>
      <c r="B85" s="388">
        <f>пр.хода!K7</f>
        <v>9</v>
      </c>
      <c r="C85" s="330" t="str">
        <f>VLOOKUP(B85,пр.взв.!B6:G149,2,FALSE)</f>
        <v xml:space="preserve">Митина Ольга Александровна </v>
      </c>
      <c r="D85" s="294" t="str">
        <f>VLOOKUP(B85,пр.взв.!B8:G149,3,FALSE)</f>
        <v>08.07.1994 мс</v>
      </c>
      <c r="E85" s="280" t="str">
        <f>VLOOKUP(C85,пр.взв.!C8:H149,3,FALSE)</f>
        <v>ДВФО</v>
      </c>
      <c r="F85" s="294" t="str">
        <f>VLOOKUP(B85,пр.взв.!B6:G149,5,FALSE)</f>
        <v xml:space="preserve">Приморский Владивосток  </v>
      </c>
      <c r="G85" s="289"/>
      <c r="H85" s="289"/>
      <c r="I85" s="214"/>
      <c r="J85" s="214"/>
      <c r="K85" s="377"/>
      <c r="L85" s="388">
        <f>пр.хода!K35</f>
        <v>10</v>
      </c>
      <c r="M85" s="330" t="str">
        <f>VLOOKUP(L85,пр.взв.!B7:G149,2,FALSE)</f>
        <v>КРОТОВА Наталья Алексеевна</v>
      </c>
      <c r="N85" s="294" t="str">
        <f>VLOOKUP(L85,пр.взв.!B7:G149,3,FALSE)</f>
        <v>09.04.91 мс</v>
      </c>
      <c r="O85" s="280" t="str">
        <f>VLOOKUP(M85,пр.взв.!C7:H149,3,FALSE)</f>
        <v>СПБ</v>
      </c>
      <c r="P85" s="280" t="str">
        <f>VLOOKUP(L85,пр.взв.!B10:G149,5,FALSE)</f>
        <v xml:space="preserve">С. Петербург  </v>
      </c>
      <c r="Q85" s="289"/>
      <c r="R85" s="289"/>
      <c r="S85" s="214"/>
      <c r="T85" s="214"/>
    </row>
    <row r="86" spans="1:20" ht="13.5" hidden="1" customHeight="1" thickBot="1">
      <c r="A86" s="389"/>
      <c r="B86" s="385"/>
      <c r="C86" s="331"/>
      <c r="D86" s="295"/>
      <c r="E86" s="281"/>
      <c r="F86" s="295"/>
      <c r="G86" s="290"/>
      <c r="H86" s="290"/>
      <c r="I86" s="332"/>
      <c r="J86" s="332"/>
      <c r="K86" s="389"/>
      <c r="L86" s="385"/>
      <c r="M86" s="331"/>
      <c r="N86" s="295"/>
      <c r="O86" s="281"/>
      <c r="P86" s="281"/>
      <c r="Q86" s="290"/>
      <c r="R86" s="290"/>
      <c r="S86" s="332"/>
      <c r="T86" s="332"/>
    </row>
    <row r="87" spans="1:20" ht="12.75" hidden="1" customHeight="1">
      <c r="A87" s="376">
        <v>2</v>
      </c>
      <c r="B87" s="395">
        <f>пр.хода!K9</f>
        <v>31</v>
      </c>
      <c r="C87" s="322" t="e">
        <f>VLOOKUP(B87,пр.взв.!B8:G151,2,FALSE)</f>
        <v>#N/A</v>
      </c>
      <c r="D87" s="324" t="e">
        <f>VLOOKUP(B87,пр.взв.!B8:G151,3,FALSE)</f>
        <v>#N/A</v>
      </c>
      <c r="E87" s="282" t="e">
        <f>VLOOKUP(C87,пр.взв.!C8:H151,3,FALSE)</f>
        <v>#N/A</v>
      </c>
      <c r="F87" s="324" t="e">
        <f>VLOOKUP(B87,пр.взв.!B8:G151,5,FALSE)</f>
        <v>#N/A</v>
      </c>
      <c r="G87" s="286"/>
      <c r="H87" s="288"/>
      <c r="I87" s="291"/>
      <c r="J87" s="311"/>
      <c r="K87" s="376">
        <v>4</v>
      </c>
      <c r="L87" s="395">
        <f>пр.хода!K37</f>
        <v>32</v>
      </c>
      <c r="M87" s="322" t="e">
        <f>VLOOKUP(L87,пр.взв.!B7:G151,2,FALSE)</f>
        <v>#N/A</v>
      </c>
      <c r="N87" s="324" t="e">
        <f>VLOOKUP(L87,пр.взв.!B7:G151,3,FALSE)</f>
        <v>#N/A</v>
      </c>
      <c r="O87" s="282" t="e">
        <f>VLOOKUP(M87,пр.взв.!C7:H151,3,FALSE)</f>
        <v>#N/A</v>
      </c>
      <c r="P87" s="282" t="e">
        <f>VLOOKUP(L87,пр.взв.!B7:G151,5,FALSE)</f>
        <v>#N/A</v>
      </c>
      <c r="Q87" s="391"/>
      <c r="R87" s="392"/>
      <c r="S87" s="393"/>
      <c r="T87" s="394"/>
    </row>
    <row r="88" spans="1:20" ht="12.75" hidden="1" customHeight="1">
      <c r="A88" s="377"/>
      <c r="B88" s="383"/>
      <c r="C88" s="323"/>
      <c r="D88" s="287"/>
      <c r="E88" s="283"/>
      <c r="F88" s="287"/>
      <c r="G88" s="287"/>
      <c r="H88" s="287"/>
      <c r="I88" s="209"/>
      <c r="J88" s="193"/>
      <c r="K88" s="377"/>
      <c r="L88" s="383"/>
      <c r="M88" s="323"/>
      <c r="N88" s="287"/>
      <c r="O88" s="283"/>
      <c r="P88" s="283"/>
      <c r="Q88" s="337"/>
      <c r="R88" s="340"/>
      <c r="S88" s="338"/>
      <c r="T88" s="215"/>
    </row>
    <row r="89" spans="1:20" ht="12.75" hidden="1" customHeight="1">
      <c r="A89" s="377"/>
      <c r="B89" s="388">
        <f>пр.хода!K11</f>
        <v>7</v>
      </c>
      <c r="C89" s="330" t="str">
        <f>VLOOKUP(B89,пр.взв.!B8:G153,2,FALSE)</f>
        <v>ЕВГЕНЬЕВА Валентина Эдуардовна</v>
      </c>
      <c r="D89" s="294" t="str">
        <f>VLOOKUP(B89,пр.взв.!B8:G153,3,FALSE)</f>
        <v>28.08.91 мс</v>
      </c>
      <c r="E89" s="280" t="str">
        <f>VLOOKUP(C89,пр.взв.!C8:H153,3,FALSE)</f>
        <v>ЮФО</v>
      </c>
      <c r="F89" s="283" t="str">
        <f>VLOOKUP(B89,пр.взв.!B1:G153,5,FALSE)</f>
        <v>Краснодарский, Ставровеличковская ФК</v>
      </c>
      <c r="G89" s="289"/>
      <c r="H89" s="289"/>
      <c r="I89" s="214"/>
      <c r="J89" s="214"/>
      <c r="K89" s="377"/>
      <c r="L89" s="388">
        <f>пр.хода!K39</f>
        <v>8</v>
      </c>
      <c r="M89" s="330" t="str">
        <f>VLOOKUP(L89,пр.взв.!B7:G153,2,FALSE)</f>
        <v>ЕЛИЗАРОВА Екатерина Геннадьевна</v>
      </c>
      <c r="N89" s="294" t="str">
        <f>VLOOKUP(L89,пр.взв.!B7:G153,3,FALSE)</f>
        <v>16.02.86  мс</v>
      </c>
      <c r="O89" s="280" t="str">
        <f>VLOOKUP(M89,пр.взв.!C7:H153,3,FALSE)</f>
        <v>ПФО</v>
      </c>
      <c r="P89" s="280" t="str">
        <f>VLOOKUP(L89,пр.взв.!B14:G153,5,FALSE)</f>
        <v>Татарстан Казань ВС</v>
      </c>
      <c r="Q89" s="289"/>
      <c r="R89" s="289"/>
      <c r="S89" s="214"/>
      <c r="T89" s="214"/>
    </row>
    <row r="90" spans="1:20" ht="12.75" hidden="1" customHeight="1" thickBot="1">
      <c r="A90" s="378"/>
      <c r="B90" s="385"/>
      <c r="C90" s="331"/>
      <c r="D90" s="295"/>
      <c r="E90" s="281"/>
      <c r="F90" s="295"/>
      <c r="G90" s="290"/>
      <c r="H90" s="290"/>
      <c r="I90" s="332"/>
      <c r="J90" s="332"/>
      <c r="K90" s="378"/>
      <c r="L90" s="385"/>
      <c r="M90" s="331"/>
      <c r="N90" s="295"/>
      <c r="O90" s="281"/>
      <c r="P90" s="281"/>
      <c r="Q90" s="290"/>
      <c r="R90" s="290"/>
      <c r="S90" s="332"/>
      <c r="T90" s="332"/>
    </row>
    <row r="91" spans="1:20" ht="13.5" hidden="1" thickBo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</row>
    <row r="92" spans="1:20" ht="12.75" hidden="1" customHeight="1">
      <c r="A92" s="377">
        <v>5</v>
      </c>
      <c r="B92" s="390">
        <f>пр.хода!L6</f>
        <v>9</v>
      </c>
      <c r="C92" s="336" t="str">
        <f>VLOOKUP(B92,пр.взв.!B1:G156,2,FALSE)</f>
        <v xml:space="preserve">Митина Ольга Александровна </v>
      </c>
      <c r="D92" s="283" t="str">
        <f>VLOOKUP(B92,пр.взв.!B1:G156,3,FALSE)</f>
        <v>08.07.1994 мс</v>
      </c>
      <c r="E92" s="282" t="str">
        <f>VLOOKUP(C92,пр.взв.!C1:H156,3,FALSE)</f>
        <v>ДВФО</v>
      </c>
      <c r="F92" s="283" t="str">
        <f>VLOOKUP(B92,пр.взв.!B1:G156,5,FALSE)</f>
        <v xml:space="preserve">Приморский Владивосток  </v>
      </c>
      <c r="G92" s="337"/>
      <c r="H92" s="340"/>
      <c r="I92" s="338"/>
      <c r="J92" s="215"/>
      <c r="K92" s="377">
        <v>7</v>
      </c>
      <c r="L92" s="390">
        <f>пр.хода!L34</f>
        <v>2</v>
      </c>
      <c r="M92" s="336" t="str">
        <f>VLOOKUP(L92,пр.взв.!B1:G156,2,FALSE)</f>
        <v>Поликарпова Анастасия Валерьевна</v>
      </c>
      <c r="N92" s="283" t="str">
        <f>VLOOKUP(L92,пр.взв.!B7:G156,3,FALSE)</f>
        <v>12.09.92 мс</v>
      </c>
      <c r="O92" s="282" t="str">
        <f>VLOOKUP(M92,пр.взв.!C7:H156,3,FALSE)</f>
        <v>МОС</v>
      </c>
      <c r="P92" s="283" t="str">
        <f>VLOOKUP(L92,пр.взв.!B1:G156,5,FALSE)</f>
        <v>Москва</v>
      </c>
      <c r="Q92" s="337"/>
      <c r="R92" s="340"/>
      <c r="S92" s="338"/>
      <c r="T92" s="215"/>
    </row>
    <row r="93" spans="1:20" ht="12.75" hidden="1" customHeight="1">
      <c r="A93" s="377"/>
      <c r="B93" s="383"/>
      <c r="C93" s="323"/>
      <c r="D93" s="287"/>
      <c r="E93" s="283"/>
      <c r="F93" s="287"/>
      <c r="G93" s="287"/>
      <c r="H93" s="287"/>
      <c r="I93" s="209"/>
      <c r="J93" s="193"/>
      <c r="K93" s="377"/>
      <c r="L93" s="383"/>
      <c r="M93" s="323"/>
      <c r="N93" s="287"/>
      <c r="O93" s="283"/>
      <c r="P93" s="287"/>
      <c r="Q93" s="287"/>
      <c r="R93" s="287"/>
      <c r="S93" s="209"/>
      <c r="T93" s="193"/>
    </row>
    <row r="94" spans="1:20" ht="12.75" hidden="1" customHeight="1">
      <c r="A94" s="377"/>
      <c r="B94" s="388">
        <f>пр.хода!L8</f>
        <v>13</v>
      </c>
      <c r="C94" s="330" t="str">
        <f>VLOOKUP(B94,пр.взв.!B1:G158,2,FALSE)</f>
        <v>Карекян Кристина Хачиковна</v>
      </c>
      <c r="D94" s="294" t="str">
        <f>VLOOKUP(B94,пр.взв.!B1:G158,3,FALSE)</f>
        <v>23.01.95 мс</v>
      </c>
      <c r="E94" s="280" t="str">
        <f>VLOOKUP(C94,пр.взв.!C1:H158,3,FALSE)</f>
        <v>ЮФО</v>
      </c>
      <c r="F94" s="294" t="str">
        <f>VLOOKUP(B94,пр.взв.!B3:G158,5,FALSE)</f>
        <v>Краснодарский,  Сочи</v>
      </c>
      <c r="G94" s="289"/>
      <c r="H94" s="289"/>
      <c r="I94" s="214"/>
      <c r="J94" s="214"/>
      <c r="K94" s="377"/>
      <c r="L94" s="388">
        <f>пр.хода!L36</f>
        <v>14</v>
      </c>
      <c r="M94" s="330" t="str">
        <f>VLOOKUP(L94,пр.взв.!B1:G158,2,FALSE)</f>
        <v>МАРЧЕНКОВА Светлана Леонидовна</v>
      </c>
      <c r="N94" s="294" t="str">
        <f>VLOOKUP(L94,пр.взв.!B1:G158,3,FALSE)</f>
        <v>05.03.81 мс</v>
      </c>
      <c r="O94" s="280" t="str">
        <f>VLOOKUP(M94,пр.взв.!C1:H158,3,FALSE)</f>
        <v>ЦФО</v>
      </c>
      <c r="P94" s="294" t="str">
        <f>VLOOKUP(L94,пр.взв.!B3:G158,5,FALSE)</f>
        <v>Смоленская Смоленск Д</v>
      </c>
      <c r="Q94" s="289"/>
      <c r="R94" s="289"/>
      <c r="S94" s="214"/>
      <c r="T94" s="214"/>
    </row>
    <row r="95" spans="1:20" ht="13.5" hidden="1" customHeight="1" thickBot="1">
      <c r="A95" s="378"/>
      <c r="B95" s="385"/>
      <c r="C95" s="331"/>
      <c r="D95" s="295"/>
      <c r="E95" s="281"/>
      <c r="F95" s="295"/>
      <c r="G95" s="290"/>
      <c r="H95" s="290"/>
      <c r="I95" s="332"/>
      <c r="J95" s="332"/>
      <c r="K95" s="378"/>
      <c r="L95" s="385"/>
      <c r="M95" s="331"/>
      <c r="N95" s="295"/>
      <c r="O95" s="281"/>
      <c r="P95" s="295"/>
      <c r="Q95" s="290"/>
      <c r="R95" s="290"/>
      <c r="S95" s="332"/>
      <c r="T95" s="332"/>
    </row>
    <row r="96" spans="1:20" ht="12.75" hidden="1" customHeight="1">
      <c r="A96" s="376">
        <v>6</v>
      </c>
      <c r="B96" s="395">
        <f>пр.хода!L10</f>
        <v>7</v>
      </c>
      <c r="C96" s="322" t="str">
        <f>VLOOKUP(B96,пр.взв.!B1:G160,2,FALSE)</f>
        <v>ЕВГЕНЬЕВА Валентина Эдуардовна</v>
      </c>
      <c r="D96" s="324" t="str">
        <f>VLOOKUP(B96,пр.взв.!B1:G160,3,FALSE)</f>
        <v>28.08.91 мс</v>
      </c>
      <c r="E96" s="282" t="str">
        <f>VLOOKUP(C96,пр.взв.!C1:H160,3,FALSE)</f>
        <v>ЮФО</v>
      </c>
      <c r="F96" s="324" t="str">
        <f>VLOOKUP(B96,пр.взв.!B5:G160,5,FALSE)</f>
        <v>Краснодарский, Ставровеличковская ФК</v>
      </c>
      <c r="G96" s="286"/>
      <c r="H96" s="288"/>
      <c r="I96" s="291"/>
      <c r="J96" s="311"/>
      <c r="K96" s="376">
        <v>8</v>
      </c>
      <c r="L96" s="395">
        <f>пр.хода!L38</f>
        <v>8</v>
      </c>
      <c r="M96" s="322" t="str">
        <f>VLOOKUP(L96,пр.взв.!B1:G160,2,FALSE)</f>
        <v>ЕЛИЗАРОВА Екатерина Геннадьевна</v>
      </c>
      <c r="N96" s="324" t="str">
        <f>VLOOKUP(L96,пр.взв.!B1:G160,3,FALSE)</f>
        <v>16.02.86  мс</v>
      </c>
      <c r="O96" s="282" t="str">
        <f>VLOOKUP(M96,пр.взв.!C1:H160,3,FALSE)</f>
        <v>ПФО</v>
      </c>
      <c r="P96" s="283" t="str">
        <f>VLOOKUP(L96,пр.взв.!B5:G160,5,FALSE)</f>
        <v>Татарстан Казань ВС</v>
      </c>
      <c r="Q96" s="286"/>
      <c r="R96" s="288"/>
      <c r="S96" s="291"/>
      <c r="T96" s="311"/>
    </row>
    <row r="97" spans="1:20" ht="12.75" hidden="1" customHeight="1">
      <c r="A97" s="377"/>
      <c r="B97" s="383"/>
      <c r="C97" s="323"/>
      <c r="D97" s="287"/>
      <c r="E97" s="283"/>
      <c r="F97" s="287"/>
      <c r="G97" s="287"/>
      <c r="H97" s="287"/>
      <c r="I97" s="209"/>
      <c r="J97" s="193"/>
      <c r="K97" s="377"/>
      <c r="L97" s="383"/>
      <c r="M97" s="323"/>
      <c r="N97" s="287"/>
      <c r="O97" s="283"/>
      <c r="P97" s="287"/>
      <c r="Q97" s="287"/>
      <c r="R97" s="287"/>
      <c r="S97" s="209"/>
      <c r="T97" s="193"/>
    </row>
    <row r="98" spans="1:20" ht="12.75" hidden="1" customHeight="1">
      <c r="A98" s="377"/>
      <c r="B98" s="388">
        <f>пр.хода!L12</f>
        <v>3</v>
      </c>
      <c r="C98" s="330" t="str">
        <f>VLOOKUP(B98,пр.взв.!B1:G162,2,FALSE)</f>
        <v>Осипова Мария Евгеньевна</v>
      </c>
      <c r="D98" s="294" t="str">
        <f>VLOOKUP(B98,пр.взв.!B1:G162,3,FALSE)</f>
        <v>24.05.93 мс</v>
      </c>
      <c r="E98" s="280" t="str">
        <f>VLOOKUP(C98,пр.взв.!C1:H162,3,FALSE)</f>
        <v>УФО</v>
      </c>
      <c r="F98" s="294" t="str">
        <f>VLOOKUP(B98,пр.взв.!B7:G162,5,FALSE)</f>
        <v>Курганская,Курган</v>
      </c>
      <c r="G98" s="289"/>
      <c r="H98" s="289"/>
      <c r="I98" s="214"/>
      <c r="J98" s="214"/>
      <c r="K98" s="377"/>
      <c r="L98" s="388">
        <f>пр.хода!L40</f>
        <v>20</v>
      </c>
      <c r="M98" s="330" t="str">
        <f>VLOOKUP(L98,пр.взв.!B1:G162,2,FALSE)</f>
        <v>Круглая Елена Евгеньевна</v>
      </c>
      <c r="N98" s="294" t="str">
        <f>VLOOKUP(L98,пр.взв.!B1:G162,3,FALSE)</f>
        <v>15.08.94 кмс</v>
      </c>
      <c r="O98" s="280" t="str">
        <f>VLOOKUP(M98,пр.взв.!C1:H162,3,FALSE)</f>
        <v>ЮФО</v>
      </c>
      <c r="P98" s="294" t="str">
        <f>VLOOKUP(L98,пр.взв.!B7:G162,5,FALSE)</f>
        <v>Краснодарский,  Краснодар</v>
      </c>
      <c r="Q98" s="289"/>
      <c r="R98" s="289"/>
      <c r="S98" s="214"/>
      <c r="T98" s="214"/>
    </row>
    <row r="99" spans="1:20" ht="12.75" hidden="1" customHeight="1" thickBot="1">
      <c r="A99" s="378"/>
      <c r="B99" s="385"/>
      <c r="C99" s="331"/>
      <c r="D99" s="295"/>
      <c r="E99" s="281"/>
      <c r="F99" s="295"/>
      <c r="G99" s="290"/>
      <c r="H99" s="290"/>
      <c r="I99" s="332"/>
      <c r="J99" s="332"/>
      <c r="K99" s="378"/>
      <c r="L99" s="385"/>
      <c r="M99" s="331"/>
      <c r="N99" s="295"/>
      <c r="O99" s="281"/>
      <c r="P99" s="295"/>
      <c r="Q99" s="290"/>
      <c r="R99" s="290"/>
      <c r="S99" s="332"/>
      <c r="T99" s="332"/>
    </row>
    <row r="100" spans="1:20" ht="13.5" thickBo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</row>
    <row r="101" spans="1:20" ht="12.75" customHeight="1">
      <c r="A101" s="376">
        <v>9</v>
      </c>
      <c r="B101" s="395">
        <f>пр.хода!M7</f>
        <v>13</v>
      </c>
      <c r="C101" s="322" t="str">
        <f>VLOOKUP(B101,пр.взв.!B2:G165,2,FALSE)</f>
        <v>Карекян Кристина Хачиковна</v>
      </c>
      <c r="D101" s="324" t="str">
        <f>VLOOKUP(B101,пр.взв.!B2:G165,3,FALSE)</f>
        <v>23.01.95 мс</v>
      </c>
      <c r="E101" s="282" t="str">
        <f>VLOOKUP(C101,пр.взв.!C2:H165,3,FALSE)</f>
        <v>ЮФО</v>
      </c>
      <c r="F101" s="324" t="str">
        <f>VLOOKUP(B101,пр.взв.!B2:G165,5,FALSE)</f>
        <v>Краснодарский,  Сочи</v>
      </c>
      <c r="G101" s="286"/>
      <c r="H101" s="288"/>
      <c r="I101" s="291"/>
      <c r="J101" s="311"/>
      <c r="K101" s="376">
        <v>10</v>
      </c>
      <c r="L101" s="395">
        <f>пр.хода!M35</f>
        <v>14</v>
      </c>
      <c r="M101" s="322" t="str">
        <f>VLOOKUP(L101,пр.взв.!B1:G165,2,FALSE)</f>
        <v>МАРЧЕНКОВА Светлана Леонидовна</v>
      </c>
      <c r="N101" s="324" t="str">
        <f>VLOOKUP(L101,пр.взв.!B1:G165,3,FALSE)</f>
        <v>05.03.81 мс</v>
      </c>
      <c r="O101" s="282" t="str">
        <f>VLOOKUP(M101,пр.взв.!C1:H165,3,FALSE)</f>
        <v>ЦФО</v>
      </c>
      <c r="P101" s="324" t="str">
        <f>VLOOKUP(L101,пр.взв.!B1:G165,5,FALSE)</f>
        <v>Смоленская Смоленск Д</v>
      </c>
      <c r="Q101" s="286"/>
      <c r="R101" s="288"/>
      <c r="S101" s="291"/>
      <c r="T101" s="311"/>
    </row>
    <row r="102" spans="1:20" ht="12.75" customHeight="1">
      <c r="A102" s="377"/>
      <c r="B102" s="383"/>
      <c r="C102" s="323"/>
      <c r="D102" s="287"/>
      <c r="E102" s="283"/>
      <c r="F102" s="287"/>
      <c r="G102" s="287"/>
      <c r="H102" s="287"/>
      <c r="I102" s="209"/>
      <c r="J102" s="193"/>
      <c r="K102" s="377"/>
      <c r="L102" s="383"/>
      <c r="M102" s="323"/>
      <c r="N102" s="287"/>
      <c r="O102" s="283"/>
      <c r="P102" s="287"/>
      <c r="Q102" s="287"/>
      <c r="R102" s="287"/>
      <c r="S102" s="209"/>
      <c r="T102" s="193"/>
    </row>
    <row r="103" spans="1:20" ht="12.75" customHeight="1">
      <c r="A103" s="377"/>
      <c r="B103" s="388">
        <f>пр.хода!M11</f>
        <v>7</v>
      </c>
      <c r="C103" s="330" t="str">
        <f>VLOOKUP(B103,пр.взв.!B2:G167,2,FALSE)</f>
        <v>ЕВГЕНЬЕВА Валентина Эдуардовна</v>
      </c>
      <c r="D103" s="294" t="str">
        <f>VLOOKUP(B103,пр.взв.!B2:G167,3,FALSE)</f>
        <v>28.08.91 мс</v>
      </c>
      <c r="E103" s="280" t="str">
        <f>VLOOKUP(C103,пр.взв.!C2:H167,3,FALSE)</f>
        <v>ЮФО</v>
      </c>
      <c r="F103" s="294" t="str">
        <f>VLOOKUP(B103,пр.взв.!B5:G167,5,FALSE)</f>
        <v>Краснодарский, Ставровеличковская ФК</v>
      </c>
      <c r="G103" s="289"/>
      <c r="H103" s="289"/>
      <c r="I103" s="214"/>
      <c r="J103" s="214"/>
      <c r="K103" s="377"/>
      <c r="L103" s="388">
        <f>пр.хода!M39</f>
        <v>8</v>
      </c>
      <c r="M103" s="330" t="str">
        <f>VLOOKUP(L103,пр.взв.!B1:G167,2,FALSE)</f>
        <v>ЕЛИЗАРОВА Екатерина Геннадьевна</v>
      </c>
      <c r="N103" s="294" t="str">
        <f>VLOOKUP(L103,пр.взв.!B1:G167,3,FALSE)</f>
        <v>16.02.86  мс</v>
      </c>
      <c r="O103" s="280" t="str">
        <f>VLOOKUP(M103,пр.взв.!C1:H167,3,FALSE)</f>
        <v>ПФО</v>
      </c>
      <c r="P103" s="294" t="str">
        <f>VLOOKUP(L103,пр.взв.!B1:G167,5,FALSE)</f>
        <v>Татарстан Казань ВС</v>
      </c>
      <c r="Q103" s="289"/>
      <c r="R103" s="289"/>
      <c r="S103" s="214"/>
      <c r="T103" s="214"/>
    </row>
    <row r="104" spans="1:20" ht="12.75" customHeight="1" thickBot="1">
      <c r="A104" s="378"/>
      <c r="B104" s="385"/>
      <c r="C104" s="331"/>
      <c r="D104" s="295"/>
      <c r="E104" s="281"/>
      <c r="F104" s="295"/>
      <c r="G104" s="290"/>
      <c r="H104" s="290"/>
      <c r="I104" s="332"/>
      <c r="J104" s="332"/>
      <c r="K104" s="378"/>
      <c r="L104" s="385"/>
      <c r="M104" s="331"/>
      <c r="N104" s="295"/>
      <c r="O104" s="281"/>
      <c r="P104" s="295"/>
      <c r="Q104" s="290"/>
      <c r="R104" s="290"/>
      <c r="S104" s="332"/>
      <c r="T104" s="332"/>
    </row>
  </sheetData>
  <mergeCells count="856">
    <mergeCell ref="O50:O51"/>
    <mergeCell ref="O48:O49"/>
    <mergeCell ref="O46:O47"/>
    <mergeCell ref="O44:O45"/>
    <mergeCell ref="O42:O43"/>
    <mergeCell ref="E28:E29"/>
    <mergeCell ref="E26:E27"/>
    <mergeCell ref="E20:E21"/>
    <mergeCell ref="E18:E19"/>
    <mergeCell ref="O28:O29"/>
    <mergeCell ref="O26:O27"/>
    <mergeCell ref="O20:O21"/>
    <mergeCell ref="O18:O19"/>
    <mergeCell ref="G28:G29"/>
    <mergeCell ref="H28:H29"/>
    <mergeCell ref="H34:H35"/>
    <mergeCell ref="I34:I35"/>
    <mergeCell ref="N32:N33"/>
    <mergeCell ref="L32:L33"/>
    <mergeCell ref="M32:M33"/>
    <mergeCell ref="H26:H27"/>
    <mergeCell ref="I26:I27"/>
    <mergeCell ref="N24:N25"/>
    <mergeCell ref="L24:L25"/>
    <mergeCell ref="Q101:Q102"/>
    <mergeCell ref="R101:R102"/>
    <mergeCell ref="S101:S102"/>
    <mergeCell ref="K101:K104"/>
    <mergeCell ref="L101:L102"/>
    <mergeCell ref="M101:M102"/>
    <mergeCell ref="N101:N102"/>
    <mergeCell ref="T101:T102"/>
    <mergeCell ref="L103:L104"/>
    <mergeCell ref="M103:M104"/>
    <mergeCell ref="N103:N104"/>
    <mergeCell ref="P103:P104"/>
    <mergeCell ref="Q103:Q104"/>
    <mergeCell ref="R103:R104"/>
    <mergeCell ref="S103:S104"/>
    <mergeCell ref="T103:T104"/>
    <mergeCell ref="P101:P102"/>
    <mergeCell ref="O103:O104"/>
    <mergeCell ref="O101:O102"/>
    <mergeCell ref="Q96:Q97"/>
    <mergeCell ref="R96:R97"/>
    <mergeCell ref="S96:S97"/>
    <mergeCell ref="K96:K99"/>
    <mergeCell ref="L96:L97"/>
    <mergeCell ref="M96:M97"/>
    <mergeCell ref="N96:N97"/>
    <mergeCell ref="O96:O97"/>
    <mergeCell ref="T96:T97"/>
    <mergeCell ref="L98:L99"/>
    <mergeCell ref="M98:M99"/>
    <mergeCell ref="N98:N99"/>
    <mergeCell ref="P98:P99"/>
    <mergeCell ref="Q98:Q99"/>
    <mergeCell ref="R98:R99"/>
    <mergeCell ref="S98:S99"/>
    <mergeCell ref="T98:T99"/>
    <mergeCell ref="P96:P97"/>
    <mergeCell ref="O98:O99"/>
    <mergeCell ref="T92:T93"/>
    <mergeCell ref="L94:L95"/>
    <mergeCell ref="M94:M95"/>
    <mergeCell ref="N94:N95"/>
    <mergeCell ref="P94:P95"/>
    <mergeCell ref="Q94:Q95"/>
    <mergeCell ref="R94:R95"/>
    <mergeCell ref="S94:S95"/>
    <mergeCell ref="T94:T95"/>
    <mergeCell ref="P92:P93"/>
    <mergeCell ref="Q92:Q93"/>
    <mergeCell ref="R92:R93"/>
    <mergeCell ref="S92:S93"/>
    <mergeCell ref="K92:K95"/>
    <mergeCell ref="L92:L93"/>
    <mergeCell ref="M92:M93"/>
    <mergeCell ref="N92:N93"/>
    <mergeCell ref="O94:O95"/>
    <mergeCell ref="O92:O93"/>
    <mergeCell ref="A101:A104"/>
    <mergeCell ref="B101:B102"/>
    <mergeCell ref="C101:C102"/>
    <mergeCell ref="D101:D102"/>
    <mergeCell ref="F101:F102"/>
    <mergeCell ref="G101:G102"/>
    <mergeCell ref="H101:H102"/>
    <mergeCell ref="I101:I102"/>
    <mergeCell ref="J101:J102"/>
    <mergeCell ref="B103:B104"/>
    <mergeCell ref="C103:C104"/>
    <mergeCell ref="D103:D104"/>
    <mergeCell ref="F103:F104"/>
    <mergeCell ref="G103:G104"/>
    <mergeCell ref="H103:H104"/>
    <mergeCell ref="I103:I104"/>
    <mergeCell ref="J103:J104"/>
    <mergeCell ref="E103:E104"/>
    <mergeCell ref="E101:E102"/>
    <mergeCell ref="B92:B93"/>
    <mergeCell ref="C92:C93"/>
    <mergeCell ref="D92:D93"/>
    <mergeCell ref="B94:B95"/>
    <mergeCell ref="C94:C95"/>
    <mergeCell ref="D94:D95"/>
    <mergeCell ref="F92:F93"/>
    <mergeCell ref="A96:A99"/>
    <mergeCell ref="B96:B97"/>
    <mergeCell ref="C96:C97"/>
    <mergeCell ref="D96:D97"/>
    <mergeCell ref="B98:B99"/>
    <mergeCell ref="C98:C99"/>
    <mergeCell ref="D98:D99"/>
    <mergeCell ref="F94:F95"/>
    <mergeCell ref="A92:A95"/>
    <mergeCell ref="G98:G99"/>
    <mergeCell ref="H98:H99"/>
    <mergeCell ref="F96:F97"/>
    <mergeCell ref="F98:F99"/>
    <mergeCell ref="G96:G97"/>
    <mergeCell ref="H96:H97"/>
    <mergeCell ref="I96:I97"/>
    <mergeCell ref="J96:J97"/>
    <mergeCell ref="G92:G93"/>
    <mergeCell ref="H92:H93"/>
    <mergeCell ref="I92:I93"/>
    <mergeCell ref="J92:J93"/>
    <mergeCell ref="J94:J95"/>
    <mergeCell ref="G94:G95"/>
    <mergeCell ref="H94:H95"/>
    <mergeCell ref="I94:I95"/>
    <mergeCell ref="I98:I99"/>
    <mergeCell ref="J98:J99"/>
    <mergeCell ref="S87:S88"/>
    <mergeCell ref="T87:T88"/>
    <mergeCell ref="B89:B90"/>
    <mergeCell ref="C89:C90"/>
    <mergeCell ref="D89:D90"/>
    <mergeCell ref="F89:F90"/>
    <mergeCell ref="G89:G90"/>
    <mergeCell ref="H89:H90"/>
    <mergeCell ref="H87:H88"/>
    <mergeCell ref="I87:I88"/>
    <mergeCell ref="I89:I90"/>
    <mergeCell ref="J89:J90"/>
    <mergeCell ref="S89:S90"/>
    <mergeCell ref="T89:T90"/>
    <mergeCell ref="N89:N90"/>
    <mergeCell ref="P89:P90"/>
    <mergeCell ref="Q89:Q90"/>
    <mergeCell ref="R89:R90"/>
    <mergeCell ref="L89:L90"/>
    <mergeCell ref="M89:M90"/>
    <mergeCell ref="P87:P88"/>
    <mergeCell ref="Q87:Q88"/>
    <mergeCell ref="R87:R88"/>
    <mergeCell ref="J87:J88"/>
    <mergeCell ref="K87:K90"/>
    <mergeCell ref="L87:L88"/>
    <mergeCell ref="M87:M88"/>
    <mergeCell ref="O89:O90"/>
    <mergeCell ref="O87:O88"/>
    <mergeCell ref="A87:A90"/>
    <mergeCell ref="B87:B88"/>
    <mergeCell ref="C87:C88"/>
    <mergeCell ref="D87:D88"/>
    <mergeCell ref="F87:F88"/>
    <mergeCell ref="G87:G88"/>
    <mergeCell ref="E89:E90"/>
    <mergeCell ref="E87:E88"/>
    <mergeCell ref="N87:N88"/>
    <mergeCell ref="E85:E86"/>
    <mergeCell ref="N85:N86"/>
    <mergeCell ref="P85:P86"/>
    <mergeCell ref="Q85:Q86"/>
    <mergeCell ref="R85:R86"/>
    <mergeCell ref="S83:S84"/>
    <mergeCell ref="T83:T84"/>
    <mergeCell ref="S85:S86"/>
    <mergeCell ref="T85:T86"/>
    <mergeCell ref="O85:O86"/>
    <mergeCell ref="O83:O84"/>
    <mergeCell ref="S81:S82"/>
    <mergeCell ref="T81:T82"/>
    <mergeCell ref="A83:A86"/>
    <mergeCell ref="B83:B84"/>
    <mergeCell ref="C83:C84"/>
    <mergeCell ref="D83:D84"/>
    <mergeCell ref="F83:F84"/>
    <mergeCell ref="G83:G84"/>
    <mergeCell ref="I85:I86"/>
    <mergeCell ref="J85:J86"/>
    <mergeCell ref="N83:N84"/>
    <mergeCell ref="P83:P84"/>
    <mergeCell ref="Q83:Q84"/>
    <mergeCell ref="R83:R84"/>
    <mergeCell ref="J83:J84"/>
    <mergeCell ref="K83:K86"/>
    <mergeCell ref="L83:L84"/>
    <mergeCell ref="M83:M84"/>
    <mergeCell ref="B85:B86"/>
    <mergeCell ref="C85:C86"/>
    <mergeCell ref="D85:D86"/>
    <mergeCell ref="F85:F86"/>
    <mergeCell ref="G85:G86"/>
    <mergeCell ref="H85:H86"/>
    <mergeCell ref="N81:N82"/>
    <mergeCell ref="Q81:Q82"/>
    <mergeCell ref="R81:R82"/>
    <mergeCell ref="J81:J82"/>
    <mergeCell ref="K81:K82"/>
    <mergeCell ref="L81:L82"/>
    <mergeCell ref="M81:M82"/>
    <mergeCell ref="L85:L86"/>
    <mergeCell ref="M85:M86"/>
    <mergeCell ref="O81:P82"/>
    <mergeCell ref="G81:G82"/>
    <mergeCell ref="H81:H82"/>
    <mergeCell ref="I81:I82"/>
    <mergeCell ref="A81:A82"/>
    <mergeCell ref="B81:B82"/>
    <mergeCell ref="C81:C82"/>
    <mergeCell ref="D81:D82"/>
    <mergeCell ref="E81:F82"/>
    <mergeCell ref="H83:H84"/>
    <mergeCell ref="I83:I84"/>
    <mergeCell ref="S74:S75"/>
    <mergeCell ref="T74:T75"/>
    <mergeCell ref="B76:B77"/>
    <mergeCell ref="C76:C77"/>
    <mergeCell ref="D76:D77"/>
    <mergeCell ref="F76:F77"/>
    <mergeCell ref="G76:G77"/>
    <mergeCell ref="H76:H77"/>
    <mergeCell ref="I76:I77"/>
    <mergeCell ref="J76:J77"/>
    <mergeCell ref="S76:S77"/>
    <mergeCell ref="T76:T77"/>
    <mergeCell ref="N76:N77"/>
    <mergeCell ref="P76:P77"/>
    <mergeCell ref="Q76:Q77"/>
    <mergeCell ref="R76:R77"/>
    <mergeCell ref="E76:E77"/>
    <mergeCell ref="O76:O77"/>
    <mergeCell ref="O74:O75"/>
    <mergeCell ref="A74:A77"/>
    <mergeCell ref="B74:B75"/>
    <mergeCell ref="C74:C75"/>
    <mergeCell ref="D74:D75"/>
    <mergeCell ref="F74:F75"/>
    <mergeCell ref="G74:G75"/>
    <mergeCell ref="H74:H75"/>
    <mergeCell ref="I74:I75"/>
    <mergeCell ref="N74:N75"/>
    <mergeCell ref="J74:J75"/>
    <mergeCell ref="K74:K77"/>
    <mergeCell ref="L74:L75"/>
    <mergeCell ref="M74:M75"/>
    <mergeCell ref="L76:L77"/>
    <mergeCell ref="M76:M77"/>
    <mergeCell ref="E74:E75"/>
    <mergeCell ref="A72:A73"/>
    <mergeCell ref="B72:B73"/>
    <mergeCell ref="C72:C73"/>
    <mergeCell ref="D72:D73"/>
    <mergeCell ref="E72:F73"/>
    <mergeCell ref="N72:N73"/>
    <mergeCell ref="Q72:Q73"/>
    <mergeCell ref="R72:R73"/>
    <mergeCell ref="J72:J73"/>
    <mergeCell ref="K72:K73"/>
    <mergeCell ref="L72:L73"/>
    <mergeCell ref="M72:M73"/>
    <mergeCell ref="O72:P73"/>
    <mergeCell ref="S68:S69"/>
    <mergeCell ref="T68:T69"/>
    <mergeCell ref="N68:N69"/>
    <mergeCell ref="P68:P69"/>
    <mergeCell ref="Q68:Q69"/>
    <mergeCell ref="R68:R69"/>
    <mergeCell ref="L68:L69"/>
    <mergeCell ref="M68:M69"/>
    <mergeCell ref="G72:G73"/>
    <mergeCell ref="H72:H73"/>
    <mergeCell ref="I72:I73"/>
    <mergeCell ref="S72:S73"/>
    <mergeCell ref="T72:T73"/>
    <mergeCell ref="O68:O69"/>
    <mergeCell ref="C68:C69"/>
    <mergeCell ref="D68:D69"/>
    <mergeCell ref="F68:F69"/>
    <mergeCell ref="G68:G69"/>
    <mergeCell ref="H68:H69"/>
    <mergeCell ref="H66:H67"/>
    <mergeCell ref="I66:I67"/>
    <mergeCell ref="I68:I69"/>
    <mergeCell ref="J68:J69"/>
    <mergeCell ref="E68:E69"/>
    <mergeCell ref="E66:E67"/>
    <mergeCell ref="S62:S63"/>
    <mergeCell ref="T62:T63"/>
    <mergeCell ref="S64:S65"/>
    <mergeCell ref="T64:T65"/>
    <mergeCell ref="O64:O65"/>
    <mergeCell ref="O62:O63"/>
    <mergeCell ref="A66:A69"/>
    <mergeCell ref="B66:B67"/>
    <mergeCell ref="C66:C67"/>
    <mergeCell ref="D66:D67"/>
    <mergeCell ref="F66:F67"/>
    <mergeCell ref="G66:G67"/>
    <mergeCell ref="N66:N67"/>
    <mergeCell ref="P66:P67"/>
    <mergeCell ref="Q66:Q67"/>
    <mergeCell ref="R66:R67"/>
    <mergeCell ref="J66:J67"/>
    <mergeCell ref="K66:K69"/>
    <mergeCell ref="L66:L67"/>
    <mergeCell ref="M66:M67"/>
    <mergeCell ref="O66:O67"/>
    <mergeCell ref="S66:S67"/>
    <mergeCell ref="T66:T67"/>
    <mergeCell ref="B68:B69"/>
    <mergeCell ref="S60:S61"/>
    <mergeCell ref="T60:T61"/>
    <mergeCell ref="A62:A65"/>
    <mergeCell ref="B62:B63"/>
    <mergeCell ref="C62:C63"/>
    <mergeCell ref="D62:D63"/>
    <mergeCell ref="F62:F63"/>
    <mergeCell ref="G62:G63"/>
    <mergeCell ref="I64:I65"/>
    <mergeCell ref="J64:J65"/>
    <mergeCell ref="N62:N63"/>
    <mergeCell ref="P62:P63"/>
    <mergeCell ref="Q62:Q63"/>
    <mergeCell ref="R62:R63"/>
    <mergeCell ref="J62:J63"/>
    <mergeCell ref="K62:K65"/>
    <mergeCell ref="L62:L63"/>
    <mergeCell ref="M62:M63"/>
    <mergeCell ref="B64:B65"/>
    <mergeCell ref="C64:C65"/>
    <mergeCell ref="D64:D65"/>
    <mergeCell ref="F64:F65"/>
    <mergeCell ref="G64:G65"/>
    <mergeCell ref="H64:H65"/>
    <mergeCell ref="N60:N61"/>
    <mergeCell ref="E98:E99"/>
    <mergeCell ref="E96:E97"/>
    <mergeCell ref="E94:E95"/>
    <mergeCell ref="E92:E93"/>
    <mergeCell ref="E83:E84"/>
    <mergeCell ref="Q60:Q61"/>
    <mergeCell ref="R60:R61"/>
    <mergeCell ref="J60:J61"/>
    <mergeCell ref="K60:K61"/>
    <mergeCell ref="L60:L61"/>
    <mergeCell ref="M60:M61"/>
    <mergeCell ref="O60:P61"/>
    <mergeCell ref="L64:L65"/>
    <mergeCell ref="M64:M65"/>
    <mergeCell ref="N64:N65"/>
    <mergeCell ref="P64:P65"/>
    <mergeCell ref="Q64:Q65"/>
    <mergeCell ref="R64:R65"/>
    <mergeCell ref="P74:P75"/>
    <mergeCell ref="Q74:Q75"/>
    <mergeCell ref="R74:R75"/>
    <mergeCell ref="A79:J79"/>
    <mergeCell ref="K79:T79"/>
    <mergeCell ref="A60:A61"/>
    <mergeCell ref="B60:B61"/>
    <mergeCell ref="C60:C61"/>
    <mergeCell ref="D60:D61"/>
    <mergeCell ref="G60:G61"/>
    <mergeCell ref="E60:F61"/>
    <mergeCell ref="H60:H61"/>
    <mergeCell ref="I60:I61"/>
    <mergeCell ref="H62:H63"/>
    <mergeCell ref="I62:I63"/>
    <mergeCell ref="K54:K57"/>
    <mergeCell ref="L54:L55"/>
    <mergeCell ref="M54:M55"/>
    <mergeCell ref="L56:L57"/>
    <mergeCell ref="M56:M57"/>
    <mergeCell ref="N54:N55"/>
    <mergeCell ref="P54:P55"/>
    <mergeCell ref="G56:G57"/>
    <mergeCell ref="H56:H57"/>
    <mergeCell ref="N56:N57"/>
    <mergeCell ref="P56:P57"/>
    <mergeCell ref="I56:I57"/>
    <mergeCell ref="J56:J57"/>
    <mergeCell ref="O56:O57"/>
    <mergeCell ref="O54:O55"/>
    <mergeCell ref="A54:A57"/>
    <mergeCell ref="B54:B55"/>
    <mergeCell ref="C54:C55"/>
    <mergeCell ref="D54:D55"/>
    <mergeCell ref="F54:F55"/>
    <mergeCell ref="G54:G55"/>
    <mergeCell ref="B56:B57"/>
    <mergeCell ref="C56:C57"/>
    <mergeCell ref="D56:D57"/>
    <mergeCell ref="F56:F57"/>
    <mergeCell ref="N52:N53"/>
    <mergeCell ref="P52:P53"/>
    <mergeCell ref="L52:L53"/>
    <mergeCell ref="M52:M53"/>
    <mergeCell ref="S52:S53"/>
    <mergeCell ref="T52:T53"/>
    <mergeCell ref="S54:S55"/>
    <mergeCell ref="T54:T55"/>
    <mergeCell ref="S56:S57"/>
    <mergeCell ref="T56:T57"/>
    <mergeCell ref="Q54:Q55"/>
    <mergeCell ref="R54:R55"/>
    <mergeCell ref="Q56:Q57"/>
    <mergeCell ref="R56:R57"/>
    <mergeCell ref="O52:O53"/>
    <mergeCell ref="D52:D53"/>
    <mergeCell ref="F52:F53"/>
    <mergeCell ref="G52:G53"/>
    <mergeCell ref="H52:H53"/>
    <mergeCell ref="H50:H51"/>
    <mergeCell ref="I50:I51"/>
    <mergeCell ref="I52:I53"/>
    <mergeCell ref="J52:J53"/>
    <mergeCell ref="H54:H55"/>
    <mergeCell ref="I54:I55"/>
    <mergeCell ref="J54:J55"/>
    <mergeCell ref="S46:S47"/>
    <mergeCell ref="T46:T47"/>
    <mergeCell ref="S48:S49"/>
    <mergeCell ref="T48:T49"/>
    <mergeCell ref="A50:A53"/>
    <mergeCell ref="B50:B51"/>
    <mergeCell ref="C50:C51"/>
    <mergeCell ref="D50:D51"/>
    <mergeCell ref="F50:F51"/>
    <mergeCell ref="G50:G51"/>
    <mergeCell ref="N50:N51"/>
    <mergeCell ref="P50:P51"/>
    <mergeCell ref="Q50:Q51"/>
    <mergeCell ref="R50:R51"/>
    <mergeCell ref="J50:J51"/>
    <mergeCell ref="K50:K53"/>
    <mergeCell ref="L50:L51"/>
    <mergeCell ref="M50:M51"/>
    <mergeCell ref="Q52:Q53"/>
    <mergeCell ref="R52:R53"/>
    <mergeCell ref="S50:S51"/>
    <mergeCell ref="T50:T51"/>
    <mergeCell ref="B52:B53"/>
    <mergeCell ref="C52:C53"/>
    <mergeCell ref="C48:C49"/>
    <mergeCell ref="D48:D49"/>
    <mergeCell ref="F48:F49"/>
    <mergeCell ref="G48:G49"/>
    <mergeCell ref="H48:H49"/>
    <mergeCell ref="N48:N49"/>
    <mergeCell ref="P48:P49"/>
    <mergeCell ref="Q48:Q49"/>
    <mergeCell ref="R48:R49"/>
    <mergeCell ref="P44:P45"/>
    <mergeCell ref="Q44:Q45"/>
    <mergeCell ref="R44:R45"/>
    <mergeCell ref="L48:L49"/>
    <mergeCell ref="M48:M49"/>
    <mergeCell ref="S44:S45"/>
    <mergeCell ref="T44:T45"/>
    <mergeCell ref="A46:A49"/>
    <mergeCell ref="B46:B47"/>
    <mergeCell ref="C46:C47"/>
    <mergeCell ref="D46:D47"/>
    <mergeCell ref="F46:F47"/>
    <mergeCell ref="G46:G47"/>
    <mergeCell ref="I48:I49"/>
    <mergeCell ref="J48:J49"/>
    <mergeCell ref="N46:N47"/>
    <mergeCell ref="P46:P47"/>
    <mergeCell ref="Q46:Q47"/>
    <mergeCell ref="R46:R47"/>
    <mergeCell ref="J46:J47"/>
    <mergeCell ref="K46:K49"/>
    <mergeCell ref="L46:L47"/>
    <mergeCell ref="M46:M47"/>
    <mergeCell ref="B48:B49"/>
    <mergeCell ref="D44:D45"/>
    <mergeCell ref="F44:F45"/>
    <mergeCell ref="G44:G45"/>
    <mergeCell ref="H44:H45"/>
    <mergeCell ref="I44:I45"/>
    <mergeCell ref="J44:J45"/>
    <mergeCell ref="H46:H47"/>
    <mergeCell ref="I46:I47"/>
    <mergeCell ref="N44:N45"/>
    <mergeCell ref="S40:S41"/>
    <mergeCell ref="T40:T41"/>
    <mergeCell ref="A42:A45"/>
    <mergeCell ref="B42:B43"/>
    <mergeCell ref="C42:C43"/>
    <mergeCell ref="D42:D43"/>
    <mergeCell ref="F42:F43"/>
    <mergeCell ref="G42:G43"/>
    <mergeCell ref="H42:H43"/>
    <mergeCell ref="I42:I43"/>
    <mergeCell ref="N42:N43"/>
    <mergeCell ref="P42:P43"/>
    <mergeCell ref="Q42:Q43"/>
    <mergeCell ref="R42:R43"/>
    <mergeCell ref="J42:J43"/>
    <mergeCell ref="K42:K45"/>
    <mergeCell ref="L42:L43"/>
    <mergeCell ref="M42:M43"/>
    <mergeCell ref="L44:L45"/>
    <mergeCell ref="M44:M45"/>
    <mergeCell ref="S42:S43"/>
    <mergeCell ref="T42:T43"/>
    <mergeCell ref="B44:B45"/>
    <mergeCell ref="C44:C45"/>
    <mergeCell ref="Q36:Q37"/>
    <mergeCell ref="R36:R37"/>
    <mergeCell ref="I36:I37"/>
    <mergeCell ref="J36:J37"/>
    <mergeCell ref="A40:A41"/>
    <mergeCell ref="B40:B41"/>
    <mergeCell ref="C40:C41"/>
    <mergeCell ref="D40:D41"/>
    <mergeCell ref="G40:G41"/>
    <mergeCell ref="E40:F41"/>
    <mergeCell ref="H40:H41"/>
    <mergeCell ref="I40:I41"/>
    <mergeCell ref="N40:N41"/>
    <mergeCell ref="Q40:Q41"/>
    <mergeCell ref="R40:R41"/>
    <mergeCell ref="J40:J41"/>
    <mergeCell ref="K40:K41"/>
    <mergeCell ref="L40:L41"/>
    <mergeCell ref="M40:M41"/>
    <mergeCell ref="G36:G37"/>
    <mergeCell ref="O40:P41"/>
    <mergeCell ref="O36:O37"/>
    <mergeCell ref="P36:P37"/>
    <mergeCell ref="S36:S37"/>
    <mergeCell ref="T36:T37"/>
    <mergeCell ref="A34:A37"/>
    <mergeCell ref="B34:B35"/>
    <mergeCell ref="C34:C35"/>
    <mergeCell ref="D34:D35"/>
    <mergeCell ref="F34:F35"/>
    <mergeCell ref="G34:G35"/>
    <mergeCell ref="B36:B37"/>
    <mergeCell ref="C36:C37"/>
    <mergeCell ref="D36:D37"/>
    <mergeCell ref="F36:F37"/>
    <mergeCell ref="Q34:Q35"/>
    <mergeCell ref="R34:R35"/>
    <mergeCell ref="J34:J35"/>
    <mergeCell ref="K34:K37"/>
    <mergeCell ref="L34:L35"/>
    <mergeCell ref="M34:M35"/>
    <mergeCell ref="L36:L37"/>
    <mergeCell ref="M36:M37"/>
    <mergeCell ref="N34:N35"/>
    <mergeCell ref="P34:P35"/>
    <mergeCell ref="H36:H37"/>
    <mergeCell ref="N36:N37"/>
    <mergeCell ref="S32:S33"/>
    <mergeCell ref="T32:T33"/>
    <mergeCell ref="S34:S35"/>
    <mergeCell ref="T34:T35"/>
    <mergeCell ref="S30:S31"/>
    <mergeCell ref="T30:T31"/>
    <mergeCell ref="B32:B33"/>
    <mergeCell ref="C32:C33"/>
    <mergeCell ref="D32:D33"/>
    <mergeCell ref="F32:F33"/>
    <mergeCell ref="G32:G33"/>
    <mergeCell ref="H32:H33"/>
    <mergeCell ref="H30:H31"/>
    <mergeCell ref="I30:I31"/>
    <mergeCell ref="I32:I33"/>
    <mergeCell ref="J32:J33"/>
    <mergeCell ref="O34:O35"/>
    <mergeCell ref="O32:O33"/>
    <mergeCell ref="O30:O31"/>
    <mergeCell ref="P32:P33"/>
    <mergeCell ref="Q28:Q29"/>
    <mergeCell ref="R28:R29"/>
    <mergeCell ref="I28:I29"/>
    <mergeCell ref="J28:J29"/>
    <mergeCell ref="A30:A33"/>
    <mergeCell ref="B30:B31"/>
    <mergeCell ref="C30:C31"/>
    <mergeCell ref="D30:D31"/>
    <mergeCell ref="F30:F31"/>
    <mergeCell ref="G30:G31"/>
    <mergeCell ref="E30:E31"/>
    <mergeCell ref="E32:E33"/>
    <mergeCell ref="N30:N31"/>
    <mergeCell ref="P30:P31"/>
    <mergeCell ref="Q30:Q31"/>
    <mergeCell ref="R30:R31"/>
    <mergeCell ref="J30:J31"/>
    <mergeCell ref="K30:K33"/>
    <mergeCell ref="L30:L31"/>
    <mergeCell ref="M30:M31"/>
    <mergeCell ref="Q32:Q33"/>
    <mergeCell ref="R32:R33"/>
    <mergeCell ref="S28:S29"/>
    <mergeCell ref="T28:T29"/>
    <mergeCell ref="A26:A29"/>
    <mergeCell ref="B26:B27"/>
    <mergeCell ref="C26:C27"/>
    <mergeCell ref="D26:D27"/>
    <mergeCell ref="F26:F27"/>
    <mergeCell ref="G26:G27"/>
    <mergeCell ref="B28:B29"/>
    <mergeCell ref="C28:C29"/>
    <mergeCell ref="D28:D29"/>
    <mergeCell ref="F28:F29"/>
    <mergeCell ref="Q26:Q27"/>
    <mergeCell ref="R26:R27"/>
    <mergeCell ref="J26:J27"/>
    <mergeCell ref="K26:K29"/>
    <mergeCell ref="L26:L27"/>
    <mergeCell ref="M26:M27"/>
    <mergeCell ref="L28:L29"/>
    <mergeCell ref="M28:M29"/>
    <mergeCell ref="N26:N27"/>
    <mergeCell ref="P26:P27"/>
    <mergeCell ref="N28:N29"/>
    <mergeCell ref="P28:P29"/>
    <mergeCell ref="M24:M25"/>
    <mergeCell ref="S24:S25"/>
    <mergeCell ref="T24:T25"/>
    <mergeCell ref="S26:S27"/>
    <mergeCell ref="T26:T27"/>
    <mergeCell ref="S22:S23"/>
    <mergeCell ref="T22:T23"/>
    <mergeCell ref="B24:B25"/>
    <mergeCell ref="C24:C25"/>
    <mergeCell ref="D24:D25"/>
    <mergeCell ref="F24:F25"/>
    <mergeCell ref="G24:G25"/>
    <mergeCell ref="H24:H25"/>
    <mergeCell ref="H22:H23"/>
    <mergeCell ref="I22:I23"/>
    <mergeCell ref="I24:I25"/>
    <mergeCell ref="J24:J25"/>
    <mergeCell ref="O24:O25"/>
    <mergeCell ref="O22:O23"/>
    <mergeCell ref="P24:P25"/>
    <mergeCell ref="N20:N21"/>
    <mergeCell ref="P20:P21"/>
    <mergeCell ref="Q20:Q21"/>
    <mergeCell ref="R20:R21"/>
    <mergeCell ref="I20:I21"/>
    <mergeCell ref="J20:J21"/>
    <mergeCell ref="A22:A25"/>
    <mergeCell ref="B22:B23"/>
    <mergeCell ref="C22:C23"/>
    <mergeCell ref="D22:D23"/>
    <mergeCell ref="F22:F23"/>
    <mergeCell ref="G22:G23"/>
    <mergeCell ref="E22:E23"/>
    <mergeCell ref="E24:E25"/>
    <mergeCell ref="N22:N23"/>
    <mergeCell ref="P22:P23"/>
    <mergeCell ref="Q22:Q23"/>
    <mergeCell ref="R22:R23"/>
    <mergeCell ref="J22:J23"/>
    <mergeCell ref="K22:K25"/>
    <mergeCell ref="L22:L23"/>
    <mergeCell ref="M22:M23"/>
    <mergeCell ref="Q24:Q25"/>
    <mergeCell ref="R24:R25"/>
    <mergeCell ref="S20:S21"/>
    <mergeCell ref="T20:T21"/>
    <mergeCell ref="A18:A21"/>
    <mergeCell ref="B18:B19"/>
    <mergeCell ref="C18:C19"/>
    <mergeCell ref="D18:D19"/>
    <mergeCell ref="F18:F19"/>
    <mergeCell ref="G18:G19"/>
    <mergeCell ref="B20:B21"/>
    <mergeCell ref="C20:C21"/>
    <mergeCell ref="D20:D21"/>
    <mergeCell ref="F20:F21"/>
    <mergeCell ref="Q18:Q19"/>
    <mergeCell ref="R18:R19"/>
    <mergeCell ref="J18:J19"/>
    <mergeCell ref="K18:K21"/>
    <mergeCell ref="L18:L19"/>
    <mergeCell ref="M18:M19"/>
    <mergeCell ref="L20:L21"/>
    <mergeCell ref="M20:M21"/>
    <mergeCell ref="N18:N19"/>
    <mergeCell ref="P18:P19"/>
    <mergeCell ref="G20:G21"/>
    <mergeCell ref="H20:H21"/>
    <mergeCell ref="H18:H19"/>
    <mergeCell ref="I18:I19"/>
    <mergeCell ref="N16:N17"/>
    <mergeCell ref="P16:P17"/>
    <mergeCell ref="L16:L17"/>
    <mergeCell ref="M16:M17"/>
    <mergeCell ref="S16:S17"/>
    <mergeCell ref="T16:T17"/>
    <mergeCell ref="S18:S19"/>
    <mergeCell ref="T18:T19"/>
    <mergeCell ref="O16:O17"/>
    <mergeCell ref="S14:S15"/>
    <mergeCell ref="T14:T15"/>
    <mergeCell ref="B16:B17"/>
    <mergeCell ref="C16:C17"/>
    <mergeCell ref="D16:D17"/>
    <mergeCell ref="F16:F17"/>
    <mergeCell ref="G16:G17"/>
    <mergeCell ref="H16:H17"/>
    <mergeCell ref="H14:H15"/>
    <mergeCell ref="I14:I15"/>
    <mergeCell ref="I16:I17"/>
    <mergeCell ref="J16:J17"/>
    <mergeCell ref="Q14:Q15"/>
    <mergeCell ref="R14:R15"/>
    <mergeCell ref="J14:J15"/>
    <mergeCell ref="K14:K17"/>
    <mergeCell ref="L14:L15"/>
    <mergeCell ref="M14:M15"/>
    <mergeCell ref="Q16:Q17"/>
    <mergeCell ref="R16:R17"/>
    <mergeCell ref="O14:O15"/>
    <mergeCell ref="P14:P15"/>
    <mergeCell ref="A14:A17"/>
    <mergeCell ref="B14:B15"/>
    <mergeCell ref="C14:C15"/>
    <mergeCell ref="D14:D15"/>
    <mergeCell ref="F14:F15"/>
    <mergeCell ref="G14:G15"/>
    <mergeCell ref="E14:E15"/>
    <mergeCell ref="E16:E17"/>
    <mergeCell ref="N14:N15"/>
    <mergeCell ref="L12:L13"/>
    <mergeCell ref="M12:M13"/>
    <mergeCell ref="N10:N11"/>
    <mergeCell ref="P10:P11"/>
    <mergeCell ref="G12:G13"/>
    <mergeCell ref="H12:H13"/>
    <mergeCell ref="N12:N13"/>
    <mergeCell ref="P12:P13"/>
    <mergeCell ref="O12:O13"/>
    <mergeCell ref="I12:I13"/>
    <mergeCell ref="J12:J13"/>
    <mergeCell ref="R12:R13"/>
    <mergeCell ref="S10:S11"/>
    <mergeCell ref="T10:T11"/>
    <mergeCell ref="S12:S13"/>
    <mergeCell ref="T12:T13"/>
    <mergeCell ref="Q10:Q11"/>
    <mergeCell ref="R10:R11"/>
    <mergeCell ref="Q12:Q13"/>
    <mergeCell ref="A10:A13"/>
    <mergeCell ref="B10:B11"/>
    <mergeCell ref="C10:C11"/>
    <mergeCell ref="D10:D11"/>
    <mergeCell ref="F10:F11"/>
    <mergeCell ref="G10:G11"/>
    <mergeCell ref="B12:B13"/>
    <mergeCell ref="C12:C13"/>
    <mergeCell ref="D12:D13"/>
    <mergeCell ref="F12:F13"/>
    <mergeCell ref="E12:E13"/>
    <mergeCell ref="E10:E11"/>
    <mergeCell ref="J10:J11"/>
    <mergeCell ref="K10:K13"/>
    <mergeCell ref="L10:L11"/>
    <mergeCell ref="M10:M11"/>
    <mergeCell ref="A6:A9"/>
    <mergeCell ref="B6:B7"/>
    <mergeCell ref="C6:C7"/>
    <mergeCell ref="D6:D7"/>
    <mergeCell ref="F6:F7"/>
    <mergeCell ref="G6:G7"/>
    <mergeCell ref="E6:E7"/>
    <mergeCell ref="E8:E9"/>
    <mergeCell ref="N6:N7"/>
    <mergeCell ref="J6:J7"/>
    <mergeCell ref="K6:K9"/>
    <mergeCell ref="L6:L7"/>
    <mergeCell ref="M6:M7"/>
    <mergeCell ref="B8:B9"/>
    <mergeCell ref="C8:C9"/>
    <mergeCell ref="D8:D9"/>
    <mergeCell ref="F8:F9"/>
    <mergeCell ref="G8:G9"/>
    <mergeCell ref="H8:H9"/>
    <mergeCell ref="H6:H7"/>
    <mergeCell ref="I6:I7"/>
    <mergeCell ref="I8:I9"/>
    <mergeCell ref="J8:J9"/>
    <mergeCell ref="N8:N9"/>
    <mergeCell ref="A4:A5"/>
    <mergeCell ref="B4:B5"/>
    <mergeCell ref="C4:C5"/>
    <mergeCell ref="D4:D5"/>
    <mergeCell ref="N4:N5"/>
    <mergeCell ref="J4:J5"/>
    <mergeCell ref="K4:K5"/>
    <mergeCell ref="L4:L5"/>
    <mergeCell ref="M4:M5"/>
    <mergeCell ref="E4:F5"/>
    <mergeCell ref="B1:J1"/>
    <mergeCell ref="L1:T1"/>
    <mergeCell ref="B2:J2"/>
    <mergeCell ref="L2:T2"/>
    <mergeCell ref="G4:G5"/>
    <mergeCell ref="H4:H5"/>
    <mergeCell ref="I4:I5"/>
    <mergeCell ref="Q4:Q5"/>
    <mergeCell ref="R4:R5"/>
    <mergeCell ref="S4:S5"/>
    <mergeCell ref="T4:T5"/>
    <mergeCell ref="O4:P5"/>
    <mergeCell ref="Q6:Q7"/>
    <mergeCell ref="R6:R7"/>
    <mergeCell ref="Q8:Q9"/>
    <mergeCell ref="R8:R9"/>
    <mergeCell ref="S6:S7"/>
    <mergeCell ref="T6:T7"/>
    <mergeCell ref="H10:H11"/>
    <mergeCell ref="I10:I11"/>
    <mergeCell ref="P8:P9"/>
    <mergeCell ref="O10:O11"/>
    <mergeCell ref="O8:O9"/>
    <mergeCell ref="L8:L9"/>
    <mergeCell ref="M8:M9"/>
    <mergeCell ref="S8:S9"/>
    <mergeCell ref="T8:T9"/>
    <mergeCell ref="O6:O7"/>
    <mergeCell ref="P6:P7"/>
    <mergeCell ref="E64:E65"/>
    <mergeCell ref="E62:E63"/>
    <mergeCell ref="E36:E37"/>
    <mergeCell ref="E34:E35"/>
    <mergeCell ref="E56:E57"/>
    <mergeCell ref="E54:E55"/>
    <mergeCell ref="E52:E53"/>
    <mergeCell ref="E50:E51"/>
    <mergeCell ref="E48:E49"/>
    <mergeCell ref="E46:E47"/>
    <mergeCell ref="E44:E45"/>
    <mergeCell ref="E42:E43"/>
  </mergeCells>
  <phoneticPr fontId="13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</sheetPr>
  <dimension ref="A1:J45"/>
  <sheetViews>
    <sheetView zoomScaleNormal="100" workbookViewId="0">
      <selection activeCell="K11" sqref="K11"/>
    </sheetView>
  </sheetViews>
  <sheetFormatPr defaultRowHeight="12.75"/>
  <cols>
    <col min="1" max="1" width="4" customWidth="1"/>
    <col min="2" max="2" width="4.85546875" customWidth="1"/>
    <col min="3" max="3" width="22" customWidth="1"/>
    <col min="4" max="4" width="8.5703125" customWidth="1"/>
    <col min="5" max="5" width="8" customWidth="1"/>
    <col min="6" max="6" width="12.85546875" customWidth="1"/>
    <col min="7" max="7" width="25.7109375" customWidth="1"/>
    <col min="8" max="8" width="5.42578125" customWidth="1"/>
    <col min="9" max="9" width="6.5703125" customWidth="1"/>
    <col min="10" max="10" width="5.85546875" customWidth="1"/>
  </cols>
  <sheetData>
    <row r="1" spans="1:10" ht="29.45" customHeight="1">
      <c r="A1" s="413" t="str">
        <f>HYPERLINK([1]реквизиты!$A$2)</f>
        <v>Чемпионат России по САМБО среди женщин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15.75">
      <c r="D2" s="53"/>
      <c r="E2" s="407" t="str">
        <f>HYPERLINK(пр.взв.!D4)</f>
        <v>в.к. 56  кг.</v>
      </c>
      <c r="F2" s="407"/>
    </row>
    <row r="3" spans="1:10" ht="20.25" customHeight="1">
      <c r="C3" s="54" t="s">
        <v>29</v>
      </c>
    </row>
    <row r="4" spans="1:10">
      <c r="C4" s="55" t="s">
        <v>13</v>
      </c>
    </row>
    <row r="5" spans="1:10">
      <c r="A5" s="405" t="s">
        <v>14</v>
      </c>
      <c r="B5" s="193" t="s">
        <v>5</v>
      </c>
      <c r="C5" s="215" t="s">
        <v>6</v>
      </c>
      <c r="D5" s="193" t="s">
        <v>15</v>
      </c>
      <c r="E5" s="397" t="s">
        <v>16</v>
      </c>
      <c r="F5" s="398"/>
      <c r="G5" s="193" t="s">
        <v>17</v>
      </c>
      <c r="H5" s="214" t="s">
        <v>45</v>
      </c>
      <c r="I5" s="193" t="s">
        <v>18</v>
      </c>
      <c r="J5" s="193" t="s">
        <v>19</v>
      </c>
    </row>
    <row r="6" spans="1:10">
      <c r="A6" s="406"/>
      <c r="B6" s="214"/>
      <c r="C6" s="214"/>
      <c r="D6" s="214"/>
      <c r="E6" s="414"/>
      <c r="F6" s="415"/>
      <c r="G6" s="214"/>
      <c r="H6" s="215"/>
      <c r="I6" s="214"/>
      <c r="J6" s="214"/>
    </row>
    <row r="7" spans="1:10">
      <c r="A7" s="412"/>
      <c r="B7" s="294">
        <f>пр.хода!N9</f>
        <v>7</v>
      </c>
      <c r="C7" s="401" t="str">
        <f>VLOOKUP(B7,пр.взв.!B7:H70,2,FALSE)</f>
        <v>ЕВГЕНЬЕВА Валентина Эдуардовна</v>
      </c>
      <c r="D7" s="401" t="str">
        <f>VLOOKUP(B7,пр.взв.!B7:H70,3,FALSE)</f>
        <v>28.08.91 мс</v>
      </c>
      <c r="E7" s="403" t="str">
        <f>VLOOKUP(B7,пр.взв.!B7:H185,4,FALSE)</f>
        <v>ЮФО</v>
      </c>
      <c r="F7" s="401" t="str">
        <f>VLOOKUP(B7,пр.взв.!B7:H70,5,FALSE)</f>
        <v>Краснодарский, Ставровеличковская ФК</v>
      </c>
      <c r="G7" s="396"/>
      <c r="H7" s="214"/>
      <c r="I7" s="209"/>
      <c r="J7" s="193"/>
    </row>
    <row r="8" spans="1:10">
      <c r="A8" s="412"/>
      <c r="B8" s="193"/>
      <c r="C8" s="408"/>
      <c r="D8" s="408"/>
      <c r="E8" s="409"/>
      <c r="F8" s="402"/>
      <c r="G8" s="396"/>
      <c r="H8" s="215"/>
      <c r="I8" s="209"/>
      <c r="J8" s="193"/>
    </row>
    <row r="9" spans="1:10">
      <c r="A9" s="410"/>
      <c r="B9" s="294">
        <f>пр.хода!N13</f>
        <v>18</v>
      </c>
      <c r="C9" s="401" t="str">
        <f>VLOOKUP(B9,пр.взв.!B1:H72,2,FALSE)</f>
        <v>БЕЛЫХ Анастасия Олеговна</v>
      </c>
      <c r="D9" s="401" t="str">
        <f>VLOOKUP(B9,пр.взв.!B1:H72,3,FALSE)</f>
        <v>25.07. 92  мсмк</v>
      </c>
      <c r="E9" s="403" t="str">
        <f>VLOOKUP(B9,пр.взв.!B1:H187,4,FALSE)</f>
        <v>ПФО</v>
      </c>
      <c r="F9" s="401" t="str">
        <f>VLOOKUP(B9,пр.взв.!B1:H72,5,FALSE)</f>
        <v xml:space="preserve">Пермский, Березники  </v>
      </c>
      <c r="G9" s="396"/>
      <c r="H9" s="214"/>
      <c r="I9" s="193"/>
      <c r="J9" s="193"/>
    </row>
    <row r="10" spans="1:10">
      <c r="A10" s="410"/>
      <c r="B10" s="193"/>
      <c r="C10" s="408"/>
      <c r="D10" s="408"/>
      <c r="E10" s="404"/>
      <c r="F10" s="408"/>
      <c r="G10" s="396"/>
      <c r="H10" s="215"/>
      <c r="I10" s="193"/>
      <c r="J10" s="193"/>
    </row>
    <row r="11" spans="1:10" ht="34.5" customHeight="1">
      <c r="A11" s="37" t="s">
        <v>20</v>
      </c>
      <c r="B11" s="37"/>
    </row>
    <row r="12" spans="1:10" ht="20.100000000000001" customHeight="1">
      <c r="B12" s="37" t="s">
        <v>0</v>
      </c>
      <c r="C12" s="56"/>
      <c r="D12" s="56"/>
      <c r="E12" s="56"/>
      <c r="F12" s="56"/>
      <c r="G12" s="56"/>
      <c r="H12" s="56"/>
      <c r="I12" s="56"/>
      <c r="J12" s="56"/>
    </row>
    <row r="13" spans="1:10" ht="20.100000000000001" customHeight="1">
      <c r="B13" s="37" t="s">
        <v>1</v>
      </c>
      <c r="C13" s="56"/>
      <c r="D13" s="56"/>
      <c r="E13" s="56"/>
      <c r="F13" s="56"/>
      <c r="G13" s="56"/>
      <c r="H13" s="56"/>
      <c r="I13" s="56"/>
      <c r="J13" s="56"/>
    </row>
    <row r="14" spans="1:10" ht="20.100000000000001" customHeight="1"/>
    <row r="15" spans="1:10">
      <c r="C15" s="23" t="str">
        <f>C3</f>
        <v>за 3-е место</v>
      </c>
    </row>
    <row r="16" spans="1:10" ht="15.75">
      <c r="C16" s="55" t="s">
        <v>21</v>
      </c>
      <c r="E16" s="67" t="str">
        <f>E2</f>
        <v>в.к. 56  кг.</v>
      </c>
    </row>
    <row r="17" spans="1:10" ht="12.75" customHeight="1">
      <c r="A17" s="405" t="s">
        <v>14</v>
      </c>
      <c r="B17" s="193" t="s">
        <v>5</v>
      </c>
      <c r="C17" s="215" t="s">
        <v>6</v>
      </c>
      <c r="D17" s="193" t="s">
        <v>15</v>
      </c>
      <c r="E17" s="397" t="s">
        <v>16</v>
      </c>
      <c r="F17" s="398"/>
      <c r="G17" s="193" t="s">
        <v>17</v>
      </c>
      <c r="H17" s="214" t="s">
        <v>45</v>
      </c>
      <c r="I17" s="193" t="s">
        <v>18</v>
      </c>
      <c r="J17" s="193" t="s">
        <v>19</v>
      </c>
    </row>
    <row r="18" spans="1:10">
      <c r="A18" s="406"/>
      <c r="B18" s="214"/>
      <c r="C18" s="214"/>
      <c r="D18" s="214"/>
      <c r="E18" s="399"/>
      <c r="F18" s="400"/>
      <c r="G18" s="214"/>
      <c r="H18" s="215"/>
      <c r="I18" s="214"/>
      <c r="J18" s="214"/>
    </row>
    <row r="19" spans="1:10">
      <c r="A19" s="412"/>
      <c r="B19" s="294">
        <f>пр.хода!N37</f>
        <v>8</v>
      </c>
      <c r="C19" s="401" t="str">
        <f>VLOOKUP(B19,пр.взв.!B1:H82,2,FALSE)</f>
        <v>ЕЛИЗАРОВА Екатерина Геннадьевна</v>
      </c>
      <c r="D19" s="401" t="str">
        <f>VLOOKUP(B19,пр.взв.!B1:H82,3,FALSE)</f>
        <v>16.02.86  мс</v>
      </c>
      <c r="E19" s="403" t="str">
        <f>VLOOKUP(B19,пр.взв.!B1:H197,4,FALSE)</f>
        <v>ПФО</v>
      </c>
      <c r="F19" s="401" t="str">
        <f>VLOOKUP(B19,пр.взв.!B1:H82,5,FALSE)</f>
        <v>Татарстан Казань ВС</v>
      </c>
      <c r="G19" s="396"/>
      <c r="H19" s="214"/>
      <c r="I19" s="209"/>
      <c r="J19" s="193"/>
    </row>
    <row r="20" spans="1:10">
      <c r="A20" s="412"/>
      <c r="B20" s="193"/>
      <c r="C20" s="408"/>
      <c r="D20" s="408"/>
      <c r="E20" s="409"/>
      <c r="F20" s="402"/>
      <c r="G20" s="396"/>
      <c r="H20" s="215"/>
      <c r="I20" s="209"/>
      <c r="J20" s="193"/>
    </row>
    <row r="21" spans="1:10">
      <c r="A21" s="410"/>
      <c r="B21" s="294">
        <f>пр.хода!N41</f>
        <v>17</v>
      </c>
      <c r="C21" s="401" t="str">
        <f>VLOOKUP(B21,пр.взв.!B2:H84,2,FALSE)</f>
        <v>БИККУЖИНА Алия Минихановна</v>
      </c>
      <c r="D21" s="401" t="str">
        <f>VLOOKUP(B21,пр.взв.!B2:H84,3,FALSE)</f>
        <v>08.01.92 мс</v>
      </c>
      <c r="E21" s="403" t="str">
        <f>VLOOKUP(B21,пр.взв.!B1:H199,4,FALSE)</f>
        <v>ПФО</v>
      </c>
      <c r="F21" s="401" t="str">
        <f>VLOOKUP(B21,пр.взв.!B2:H84,5,FALSE)</f>
        <v>Оренбургская Кувандык МО</v>
      </c>
      <c r="G21" s="396"/>
      <c r="H21" s="214"/>
      <c r="I21" s="193"/>
      <c r="J21" s="193"/>
    </row>
    <row r="22" spans="1:10">
      <c r="A22" s="410"/>
      <c r="B22" s="193"/>
      <c r="C22" s="408"/>
      <c r="D22" s="408"/>
      <c r="E22" s="404"/>
      <c r="F22" s="408"/>
      <c r="G22" s="396"/>
      <c r="H22" s="215"/>
      <c r="I22" s="193"/>
      <c r="J22" s="193"/>
    </row>
    <row r="23" spans="1:10" ht="32.25" customHeight="1">
      <c r="A23" s="37" t="s">
        <v>20</v>
      </c>
      <c r="B23" s="37"/>
    </row>
    <row r="24" spans="1:10" ht="20.100000000000001" customHeight="1">
      <c r="B24" s="37" t="s">
        <v>0</v>
      </c>
      <c r="C24" s="56"/>
      <c r="D24" s="56"/>
      <c r="E24" s="56"/>
      <c r="F24" s="56"/>
      <c r="G24" s="56"/>
      <c r="H24" s="56"/>
      <c r="I24" s="56"/>
      <c r="J24" s="56"/>
    </row>
    <row r="25" spans="1:10" ht="20.100000000000001" customHeight="1">
      <c r="B25" s="37" t="s">
        <v>1</v>
      </c>
      <c r="C25" s="56"/>
      <c r="D25" s="56"/>
      <c r="E25" s="56"/>
      <c r="F25" s="56"/>
      <c r="G25" s="56"/>
      <c r="H25" s="56"/>
      <c r="I25" s="56"/>
      <c r="J25" s="56"/>
    </row>
    <row r="29" spans="1:10" ht="15.75">
      <c r="C29" s="52" t="s">
        <v>22</v>
      </c>
      <c r="E29" s="407" t="str">
        <f>HYPERLINK(пр.взв.!D4)</f>
        <v>в.к. 56  кг.</v>
      </c>
      <c r="F29" s="407"/>
    </row>
    <row r="30" spans="1:10" ht="12.75" customHeight="1">
      <c r="A30" s="405" t="s">
        <v>14</v>
      </c>
      <c r="B30" s="193" t="s">
        <v>5</v>
      </c>
      <c r="C30" s="215" t="s">
        <v>6</v>
      </c>
      <c r="D30" s="193" t="s">
        <v>15</v>
      </c>
      <c r="E30" s="397" t="s">
        <v>16</v>
      </c>
      <c r="F30" s="398"/>
      <c r="G30" s="193" t="s">
        <v>17</v>
      </c>
      <c r="H30" s="214" t="s">
        <v>45</v>
      </c>
      <c r="I30" s="193" t="s">
        <v>18</v>
      </c>
      <c r="J30" s="193" t="s">
        <v>19</v>
      </c>
    </row>
    <row r="31" spans="1:10" ht="12.75" customHeight="1">
      <c r="A31" s="406"/>
      <c r="B31" s="214"/>
      <c r="C31" s="214"/>
      <c r="D31" s="214"/>
      <c r="E31" s="399"/>
      <c r="F31" s="400"/>
      <c r="G31" s="214"/>
      <c r="H31" s="215"/>
      <c r="I31" s="214"/>
      <c r="J31" s="214"/>
    </row>
    <row r="32" spans="1:10">
      <c r="A32" s="412"/>
      <c r="B32" s="411">
        <f>пр.хода!K22</f>
        <v>15</v>
      </c>
      <c r="C32" s="401" t="str">
        <f>VLOOKUP(B32,пр.взв.!B2:H95,2,FALSE)</f>
        <v>ВАЛОВА Анастасия Владимировна</v>
      </c>
      <c r="D32" s="401" t="str">
        <f>VLOOKUP(B32,пр.взв.!B2:H95,3,FALSE)</f>
        <v>25.10.90 мсмк</v>
      </c>
      <c r="E32" s="403" t="str">
        <f>VLOOKUP(B32,пр.взв.!B2:H210,4,FALSE)</f>
        <v>МОС</v>
      </c>
      <c r="F32" s="401" t="str">
        <f>VLOOKUP(B32,пр.взв.!B2:H95,5,FALSE)</f>
        <v xml:space="preserve"> Москва ВС</v>
      </c>
      <c r="G32" s="396"/>
      <c r="H32" s="214"/>
      <c r="I32" s="209"/>
      <c r="J32" s="193"/>
    </row>
    <row r="33" spans="1:10">
      <c r="A33" s="412"/>
      <c r="B33" s="193"/>
      <c r="C33" s="408"/>
      <c r="D33" s="408"/>
      <c r="E33" s="409"/>
      <c r="F33" s="402"/>
      <c r="G33" s="396"/>
      <c r="H33" s="215"/>
      <c r="I33" s="209"/>
      <c r="J33" s="193"/>
    </row>
    <row r="34" spans="1:10">
      <c r="A34" s="410"/>
      <c r="B34" s="411">
        <f>пр.хода!N22</f>
        <v>16</v>
      </c>
      <c r="C34" s="401" t="str">
        <f>VLOOKUP(B34,пр.взв.!B3:H97,2,FALSE)</f>
        <v>Храмцова Кристина Валерьевна</v>
      </c>
      <c r="D34" s="401" t="str">
        <f>VLOOKUP(B34,пр.взв.!B3:H97,3,FALSE)</f>
        <v>21.05.92 мс</v>
      </c>
      <c r="E34" s="403" t="str">
        <f>VLOOKUP(B34,пр.взв.!B3:H212,4,FALSE)</f>
        <v>МОС</v>
      </c>
      <c r="F34" s="401" t="str">
        <f>VLOOKUP(B34,пр.взв.!B4:H97,5,FALSE)</f>
        <v>Москва МКС</v>
      </c>
      <c r="G34" s="396"/>
      <c r="H34" s="214"/>
      <c r="I34" s="193"/>
      <c r="J34" s="193"/>
    </row>
    <row r="35" spans="1:10">
      <c r="A35" s="410"/>
      <c r="B35" s="193"/>
      <c r="C35" s="408"/>
      <c r="D35" s="408"/>
      <c r="E35" s="404"/>
      <c r="F35" s="408"/>
      <c r="G35" s="396"/>
      <c r="H35" s="215"/>
      <c r="I35" s="193"/>
      <c r="J35" s="193"/>
    </row>
    <row r="36" spans="1:10" ht="38.25" customHeight="1">
      <c r="A36" s="37" t="s">
        <v>20</v>
      </c>
      <c r="B36" s="37"/>
    </row>
    <row r="37" spans="1:10" ht="20.100000000000001" customHeight="1">
      <c r="B37" s="37" t="s">
        <v>0</v>
      </c>
      <c r="C37" s="56"/>
      <c r="D37" s="56"/>
      <c r="E37" s="56"/>
      <c r="F37" s="56"/>
      <c r="G37" s="56"/>
      <c r="H37" s="56"/>
      <c r="I37" s="56"/>
      <c r="J37" s="56"/>
    </row>
    <row r="38" spans="1:10" ht="20.100000000000001" customHeight="1">
      <c r="B38" s="37" t="s">
        <v>1</v>
      </c>
      <c r="C38" s="56"/>
      <c r="D38" s="56"/>
      <c r="E38" s="56"/>
      <c r="F38" s="56"/>
      <c r="G38" s="56"/>
      <c r="H38" s="56"/>
      <c r="I38" s="56"/>
      <c r="J38" s="56"/>
    </row>
    <row r="42" spans="1:10">
      <c r="A42" s="32" t="str">
        <f>HYPERLINK([1]реквизиты!$A$20)</f>
        <v/>
      </c>
      <c r="B42" s="36"/>
      <c r="C42" s="36"/>
      <c r="D42" s="36"/>
      <c r="E42" s="15"/>
      <c r="F42" s="57" t="str">
        <f>HYPERLINK([1]реквизиты!$G$20)</f>
        <v/>
      </c>
      <c r="G42" s="34" t="str">
        <f>HYPERLINK([1]реквизиты!$G$21)</f>
        <v/>
      </c>
      <c r="H42" s="34"/>
    </row>
    <row r="43" spans="1:10">
      <c r="A43" s="36"/>
      <c r="B43" s="36"/>
      <c r="C43" s="36"/>
      <c r="D43" s="36"/>
      <c r="E43" s="15"/>
      <c r="F43" s="66"/>
      <c r="G43" s="15"/>
      <c r="H43" s="15"/>
    </row>
    <row r="44" spans="1:10">
      <c r="A44" s="33" t="str">
        <f>HYPERLINK([1]реквизиты!$A$22)</f>
        <v/>
      </c>
      <c r="C44" s="36"/>
      <c r="D44" s="36"/>
      <c r="E44" s="33"/>
      <c r="F44" s="57" t="str">
        <f>HYPERLINK([1]реквизиты!$G$22)</f>
        <v/>
      </c>
      <c r="G44" s="35" t="str">
        <f>HYPERLINK([1]реквизиты!$G$23)</f>
        <v/>
      </c>
      <c r="H44" s="35"/>
    </row>
    <row r="45" spans="1:10">
      <c r="C45" s="15"/>
      <c r="D45" s="15"/>
      <c r="E45" s="15"/>
      <c r="F45" s="15"/>
    </row>
  </sheetData>
  <mergeCells count="90">
    <mergeCell ref="J34:J35"/>
    <mergeCell ref="J17:J18"/>
    <mergeCell ref="J30:J31"/>
    <mergeCell ref="A1:J1"/>
    <mergeCell ref="J19:J20"/>
    <mergeCell ref="J21:J22"/>
    <mergeCell ref="J32:J33"/>
    <mergeCell ref="E5:F6"/>
    <mergeCell ref="J5:J6"/>
    <mergeCell ref="J7:J8"/>
    <mergeCell ref="H34:H35"/>
    <mergeCell ref="H5:H6"/>
    <mergeCell ref="H7:H8"/>
    <mergeCell ref="H9:H10"/>
    <mergeCell ref="H17:H18"/>
    <mergeCell ref="H19:H20"/>
    <mergeCell ref="J9:J10"/>
    <mergeCell ref="A5:A6"/>
    <mergeCell ref="B5:B6"/>
    <mergeCell ref="C5:C6"/>
    <mergeCell ref="D5:D6"/>
    <mergeCell ref="G5:G6"/>
    <mergeCell ref="I5:I6"/>
    <mergeCell ref="G7:G8"/>
    <mergeCell ref="I7:I8"/>
    <mergeCell ref="A9:A10"/>
    <mergeCell ref="I9:I10"/>
    <mergeCell ref="E2:F2"/>
    <mergeCell ref="A7:A8"/>
    <mergeCell ref="B7:B8"/>
    <mergeCell ref="C7:C8"/>
    <mergeCell ref="D7:D8"/>
    <mergeCell ref="E7:E8"/>
    <mergeCell ref="F7:F8"/>
    <mergeCell ref="A17:A18"/>
    <mergeCell ref="B17:B18"/>
    <mergeCell ref="C17:C18"/>
    <mergeCell ref="D17:D18"/>
    <mergeCell ref="G17:G18"/>
    <mergeCell ref="I17:I18"/>
    <mergeCell ref="B9:B10"/>
    <mergeCell ref="C9:C10"/>
    <mergeCell ref="D9:D10"/>
    <mergeCell ref="E9:E10"/>
    <mergeCell ref="F9:F10"/>
    <mergeCell ref="G9:G10"/>
    <mergeCell ref="E17:F18"/>
    <mergeCell ref="I19:I20"/>
    <mergeCell ref="A21:A22"/>
    <mergeCell ref="B21:B22"/>
    <mergeCell ref="C21:C22"/>
    <mergeCell ref="D21:D22"/>
    <mergeCell ref="G21:G22"/>
    <mergeCell ref="I21:I22"/>
    <mergeCell ref="A19:A20"/>
    <mergeCell ref="B19:B20"/>
    <mergeCell ref="C19:C20"/>
    <mergeCell ref="D19:D20"/>
    <mergeCell ref="E19:E20"/>
    <mergeCell ref="F19:F20"/>
    <mergeCell ref="G19:G20"/>
    <mergeCell ref="H21:H22"/>
    <mergeCell ref="F21:F22"/>
    <mergeCell ref="E34:E35"/>
    <mergeCell ref="F34:F35"/>
    <mergeCell ref="E32:E33"/>
    <mergeCell ref="A34:A35"/>
    <mergeCell ref="B34:B35"/>
    <mergeCell ref="C34:C35"/>
    <mergeCell ref="D34:D35"/>
    <mergeCell ref="A32:A33"/>
    <mergeCell ref="B32:B33"/>
    <mergeCell ref="C32:C33"/>
    <mergeCell ref="D32:D33"/>
    <mergeCell ref="A30:A31"/>
    <mergeCell ref="B30:B31"/>
    <mergeCell ref="C30:C31"/>
    <mergeCell ref="D30:D31"/>
    <mergeCell ref="E29:F29"/>
    <mergeCell ref="E30:F31"/>
    <mergeCell ref="H30:H31"/>
    <mergeCell ref="H32:H33"/>
    <mergeCell ref="F32:F33"/>
    <mergeCell ref="E21:E22"/>
    <mergeCell ref="G34:G35"/>
    <mergeCell ref="I34:I35"/>
    <mergeCell ref="G32:G33"/>
    <mergeCell ref="I32:I33"/>
    <mergeCell ref="G30:G31"/>
    <mergeCell ref="I30:I31"/>
  </mergeCells>
  <phoneticPr fontId="1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I80"/>
  <sheetViews>
    <sheetView workbookViewId="0">
      <selection activeCell="H72" sqref="A1:H72"/>
    </sheetView>
  </sheetViews>
  <sheetFormatPr defaultRowHeight="12.75"/>
  <cols>
    <col min="1" max="1" width="6.85546875" customWidth="1"/>
    <col min="2" max="2" width="7.5703125" customWidth="1"/>
    <col min="3" max="3" width="22" customWidth="1"/>
    <col min="4" max="4" width="15.42578125" customWidth="1"/>
    <col min="5" max="5" width="8.28515625" customWidth="1"/>
    <col min="6" max="6" width="14.42578125" customWidth="1"/>
    <col min="7" max="7" width="10.28515625" hidden="1" customWidth="1"/>
    <col min="8" max="8" width="22.85546875" customWidth="1"/>
  </cols>
  <sheetData>
    <row r="1" spans="1:9" ht="18.75" thickBot="1">
      <c r="A1" s="460" t="s">
        <v>25</v>
      </c>
      <c r="B1" s="460"/>
      <c r="C1" s="460"/>
      <c r="D1" s="460"/>
      <c r="E1" s="460"/>
      <c r="F1" s="460"/>
      <c r="G1" s="460"/>
      <c r="H1" s="460"/>
    </row>
    <row r="2" spans="1:9" ht="27" customHeight="1" thickBot="1">
      <c r="B2" s="232" t="s">
        <v>27</v>
      </c>
      <c r="C2" s="232"/>
      <c r="D2" s="453" t="str">
        <f>HYPERLINK([1]реквизиты!$A$2)</f>
        <v>Чемпионат России по САМБО среди женщин</v>
      </c>
      <c r="E2" s="454"/>
      <c r="F2" s="454"/>
      <c r="G2" s="454"/>
      <c r="H2" s="455"/>
    </row>
    <row r="3" spans="1:9" ht="15" customHeight="1" thickBot="1">
      <c r="B3" s="462" t="str">
        <f>HYPERLINK([1]реквизиты!$A$3)</f>
        <v>4-8  марта  2016 г.  г. Химки</v>
      </c>
      <c r="C3" s="462"/>
      <c r="D3" s="462"/>
      <c r="E3" s="462"/>
      <c r="F3" s="462"/>
      <c r="G3" s="462"/>
      <c r="H3" s="12" t="str">
        <f>HYPERLINK(пр.взв.!D4)</f>
        <v>в.к. 56  кг.</v>
      </c>
    </row>
    <row r="4" spans="1:9" ht="12.95" customHeight="1">
      <c r="A4" s="432" t="s">
        <v>49</v>
      </c>
      <c r="B4" s="434" t="s">
        <v>5</v>
      </c>
      <c r="C4" s="436" t="s">
        <v>6</v>
      </c>
      <c r="D4" s="314" t="s">
        <v>7</v>
      </c>
      <c r="E4" s="313" t="s">
        <v>8</v>
      </c>
      <c r="F4" s="314"/>
      <c r="G4" s="394" t="s">
        <v>10</v>
      </c>
      <c r="H4" s="456" t="s">
        <v>9</v>
      </c>
    </row>
    <row r="5" spans="1:9" ht="12.95" customHeight="1" thickBot="1">
      <c r="A5" s="433"/>
      <c r="B5" s="435"/>
      <c r="C5" s="437"/>
      <c r="D5" s="316"/>
      <c r="E5" s="315"/>
      <c r="F5" s="316"/>
      <c r="G5" s="332"/>
      <c r="H5" s="334"/>
    </row>
    <row r="6" spans="1:9" ht="12" customHeight="1">
      <c r="A6" s="438">
        <v>1</v>
      </c>
      <c r="B6" s="439">
        <f>пр.хода!K17</f>
        <v>15</v>
      </c>
      <c r="C6" s="425" t="str">
        <f>VLOOKUP(B6,пр.взв.!B4:H133,2,FALSE)</f>
        <v>ВАЛОВА Анастасия Владимировна</v>
      </c>
      <c r="D6" s="426" t="str">
        <f>VLOOKUP(B6,пр.взв.!B7:H70,3,FALSE)</f>
        <v>25.10.90 мсмк</v>
      </c>
      <c r="E6" s="428" t="str">
        <f>VLOOKUP(B6,пр.взв.!B7:H70,4,FALSE)</f>
        <v>МОС</v>
      </c>
      <c r="F6" s="431" t="str">
        <f>VLOOKUP(B6,пр.взв.!B7:H70,5,FALSE)</f>
        <v xml:space="preserve"> Москва ВС</v>
      </c>
      <c r="G6" s="429" t="str">
        <f>VLOOKUP(B6,пр.взв.!B7:H70,6,FALSE)</f>
        <v>000844</v>
      </c>
      <c r="H6" s="457" t="str">
        <f>VLOOKUP(B6,пр.взв.!B7:H70,7,FALSE)</f>
        <v xml:space="preserve">Ватутина НВ,Быстров ИС, Сабуров АЛ, </v>
      </c>
    </row>
    <row r="7" spans="1:9" ht="12" customHeight="1">
      <c r="A7" s="421"/>
      <c r="B7" s="417"/>
      <c r="C7" s="418"/>
      <c r="D7" s="427"/>
      <c r="E7" s="409"/>
      <c r="F7" s="206"/>
      <c r="G7" s="430"/>
      <c r="H7" s="458"/>
    </row>
    <row r="8" spans="1:9" ht="12" customHeight="1">
      <c r="A8" s="421">
        <v>2</v>
      </c>
      <c r="B8" s="417">
        <f>пр.хода!K25</f>
        <v>16</v>
      </c>
      <c r="C8" s="424" t="str">
        <f>VLOOKUP(B8,пр.взв.!B1:H135,2,FALSE)</f>
        <v>Храмцова Кристина Валерьевна</v>
      </c>
      <c r="D8" s="420" t="str">
        <f>VLOOKUP(B8,пр.взв.!B9:H72,3,FALSE)</f>
        <v>21.05.92 мс</v>
      </c>
      <c r="E8" s="422" t="str">
        <f>VLOOKUP(B8,пр.взв.!B9:H72,4,FALSE)</f>
        <v>МОС</v>
      </c>
      <c r="F8" s="206" t="str">
        <f>VLOOKUP(B8,пр.взв.!B9:H72,5,FALSE)</f>
        <v>Москва МКС</v>
      </c>
      <c r="G8" s="423">
        <f>VLOOKUP(B8,пр.взв.!B9:H72,6,FALSE)</f>
        <v>0</v>
      </c>
      <c r="H8" s="451" t="str">
        <f>VLOOKUP(B8,пр.взв.!B9:H72,7,FALSE)</f>
        <v>Волос А.Н., Шмаков О.В.</v>
      </c>
    </row>
    <row r="9" spans="1:9" ht="12" customHeight="1">
      <c r="A9" s="421"/>
      <c r="B9" s="417"/>
      <c r="C9" s="419"/>
      <c r="D9" s="420"/>
      <c r="E9" s="422"/>
      <c r="F9" s="206"/>
      <c r="G9" s="423"/>
      <c r="H9" s="451"/>
    </row>
    <row r="10" spans="1:9" ht="12" customHeight="1">
      <c r="A10" s="421">
        <v>3</v>
      </c>
      <c r="B10" s="417">
        <f>пр.хода!O6</f>
        <v>18</v>
      </c>
      <c r="C10" s="424" t="str">
        <f>VLOOKUP(B10,пр.взв.!B1:H137,2,FALSE)</f>
        <v>БЕЛЫХ Анастасия Олеговна</v>
      </c>
      <c r="D10" s="420" t="str">
        <f>VLOOKUP(B10,пр.взв.!B1:H74,3,FALSE)</f>
        <v>25.07. 92  мсмк</v>
      </c>
      <c r="E10" s="422" t="str">
        <f>VLOOKUP(B10,пр.взв.!B1:H74,4,FALSE)</f>
        <v>ПФО</v>
      </c>
      <c r="F10" s="206" t="str">
        <f>VLOOKUP(B10,пр.взв.!B1:H74,5,FALSE)</f>
        <v xml:space="preserve">Пермский, Березники  </v>
      </c>
      <c r="G10" s="423" t="str">
        <f>VLOOKUP(B10,пр.взв.!B1:H74,6,FALSE)</f>
        <v>003284</v>
      </c>
      <c r="H10" s="451" t="str">
        <f>VLOOKUP(B10,пр.взв.!B1:H74,7,FALSE)</f>
        <v>Клинова ОА, Клинов ЭН</v>
      </c>
    </row>
    <row r="11" spans="1:9" ht="12" customHeight="1">
      <c r="A11" s="421"/>
      <c r="B11" s="417"/>
      <c r="C11" s="419"/>
      <c r="D11" s="420"/>
      <c r="E11" s="422"/>
      <c r="F11" s="206"/>
      <c r="G11" s="423"/>
      <c r="H11" s="451"/>
    </row>
    <row r="12" spans="1:9" ht="12" customHeight="1">
      <c r="A12" s="421">
        <v>3</v>
      </c>
      <c r="B12" s="417">
        <f>пр.хода!P39</f>
        <v>17</v>
      </c>
      <c r="C12" s="418" t="str">
        <f>VLOOKUP(B12,пр.взв.!B1:H139,2,FALSE)</f>
        <v>БИККУЖИНА Алия Минихановна</v>
      </c>
      <c r="D12" s="420" t="str">
        <f>VLOOKUP(B12,пр.взв.!B1:H76,3,FALSE)</f>
        <v>08.01.92 мс</v>
      </c>
      <c r="E12" s="422" t="str">
        <f>VLOOKUP(B12,пр.взв.!B1:H76,4,FALSE)</f>
        <v>ПФО</v>
      </c>
      <c r="F12" s="206" t="str">
        <f>VLOOKUP(B12,пр.взв.!B1:H76,5,FALSE)</f>
        <v>Оренбургская Кувандык МО</v>
      </c>
      <c r="G12" s="423" t="str">
        <f>VLOOKUP(B12,пр.взв.!B1:H76,6,FALSE)</f>
        <v>003170</v>
      </c>
      <c r="H12" s="451" t="str">
        <f>VLOOKUP(B12,пр.взв.!B1:H76,7,FALSE)</f>
        <v>Баширов РЗ , Эскузян А.Г.</v>
      </c>
    </row>
    <row r="13" spans="1:9" ht="12" customHeight="1">
      <c r="A13" s="421"/>
      <c r="B13" s="417"/>
      <c r="C13" s="419"/>
      <c r="D13" s="420"/>
      <c r="E13" s="422"/>
      <c r="F13" s="206"/>
      <c r="G13" s="423"/>
      <c r="H13" s="451"/>
    </row>
    <row r="14" spans="1:9" ht="12" customHeight="1">
      <c r="A14" s="416" t="s">
        <v>178</v>
      </c>
      <c r="B14" s="417">
        <f>пр.хода!AD20</f>
        <v>7</v>
      </c>
      <c r="C14" s="418" t="str">
        <f>VLOOKUP(B14,пр.взв.!B1:H141,2,FALSE)</f>
        <v>ЕВГЕНЬЕВА Валентина Эдуардовна</v>
      </c>
      <c r="D14" s="420" t="str">
        <f>VLOOKUP(B14,пр.взв.!B1:H78,3,FALSE)</f>
        <v>28.08.91 мс</v>
      </c>
      <c r="E14" s="422" t="str">
        <f>VLOOKUP(B14,пр.взв.!B1:H78,4,FALSE)</f>
        <v>ЮФО</v>
      </c>
      <c r="F14" s="206" t="str">
        <f>VLOOKUP(B14,пр.взв.!B1:H78,5,FALSE)</f>
        <v>Краснодарский, Ставровеличковская ФК</v>
      </c>
      <c r="G14" s="423">
        <f>VLOOKUP(B14,пр.взв.!B1:H78,6,FALSE)</f>
        <v>0</v>
      </c>
      <c r="H14" s="451" t="str">
        <f>VLOOKUP(B14,пр.взв.!B1:H78,7,FALSE)</f>
        <v xml:space="preserve">Евгеньев ЭВ </v>
      </c>
    </row>
    <row r="15" spans="1:9" ht="12" customHeight="1">
      <c r="A15" s="416"/>
      <c r="B15" s="417"/>
      <c r="C15" s="419"/>
      <c r="D15" s="420"/>
      <c r="E15" s="422"/>
      <c r="F15" s="206"/>
      <c r="G15" s="423"/>
      <c r="H15" s="451"/>
    </row>
    <row r="16" spans="1:9" ht="12" customHeight="1">
      <c r="A16" s="416" t="s">
        <v>178</v>
      </c>
      <c r="B16" s="417">
        <f>пр.хода!AD21</f>
        <v>8</v>
      </c>
      <c r="C16" s="418" t="str">
        <f>VLOOKUP(B16,пр.взв.!B1:H143,2,FALSE)</f>
        <v>ЕЛИЗАРОВА Екатерина Геннадьевна</v>
      </c>
      <c r="D16" s="420" t="str">
        <f>VLOOKUP(B16,пр.взв.!B1:H80,3,FALSE)</f>
        <v>16.02.86  мс</v>
      </c>
      <c r="E16" s="422" t="str">
        <f>VLOOKUP(B16,пр.взв.!B1:H80,4,FALSE)</f>
        <v>ПФО</v>
      </c>
      <c r="F16" s="206" t="str">
        <f>VLOOKUP(B16,пр.взв.!B1:H80,5,FALSE)</f>
        <v>Татарстан Казань ВС</v>
      </c>
      <c r="G16" s="423">
        <f>VLOOKUP(B16,пр.взв.!B1:H80,6,FALSE)</f>
        <v>0</v>
      </c>
      <c r="H16" s="451" t="str">
        <f>VLOOKUP(B16,пр.взв.!B1:H80,7,FALSE)</f>
        <v>Сабиров РТ</v>
      </c>
      <c r="I16" s="88" t="s">
        <v>179</v>
      </c>
    </row>
    <row r="17" spans="1:8" ht="12" customHeight="1">
      <c r="A17" s="416"/>
      <c r="B17" s="417"/>
      <c r="C17" s="419"/>
      <c r="D17" s="420"/>
      <c r="E17" s="422"/>
      <c r="F17" s="206"/>
      <c r="G17" s="423"/>
      <c r="H17" s="451"/>
    </row>
    <row r="18" spans="1:8" ht="12" customHeight="1">
      <c r="A18" s="416" t="s">
        <v>50</v>
      </c>
      <c r="B18" s="417">
        <f>пр.хода!AD17</f>
        <v>13</v>
      </c>
      <c r="C18" s="418" t="str">
        <f>VLOOKUP(B18,пр.взв.!B1:H145,2,FALSE)</f>
        <v>Карекян Кристина Хачиковна</v>
      </c>
      <c r="D18" s="420" t="str">
        <f>VLOOKUP(B18,пр.взв.!B1:H82,3,FALSE)</f>
        <v>23.01.95 мс</v>
      </c>
      <c r="E18" s="422" t="str">
        <f>VLOOKUP(B18,пр.взв.!B1:H82,4,FALSE)</f>
        <v>ЮФО</v>
      </c>
      <c r="F18" s="206" t="str">
        <f>VLOOKUP(B18,пр.взв.!B1:H82,5,FALSE)</f>
        <v>Краснодарский,  Сочи</v>
      </c>
      <c r="G18" s="423">
        <f>VLOOKUP(B18,пр.взв.!B1:H82,6,FALSE)</f>
        <v>0</v>
      </c>
      <c r="H18" s="451" t="str">
        <f>VLOOKUP(B18,пр.взв.!B1:H82,7,FALSE)</f>
        <v>Дубровский СВ</v>
      </c>
    </row>
    <row r="19" spans="1:8" ht="12" customHeight="1">
      <c r="A19" s="416"/>
      <c r="B19" s="417"/>
      <c r="C19" s="419"/>
      <c r="D19" s="420"/>
      <c r="E19" s="422"/>
      <c r="F19" s="206"/>
      <c r="G19" s="423"/>
      <c r="H19" s="451"/>
    </row>
    <row r="20" spans="1:8" ht="12" customHeight="1">
      <c r="A20" s="416" t="s">
        <v>50</v>
      </c>
      <c r="B20" s="417">
        <f>пр.хода!AD18</f>
        <v>14</v>
      </c>
      <c r="C20" s="418" t="str">
        <f>VLOOKUP(B20,пр.взв.!B1:H147,2,FALSE)</f>
        <v>МАРЧЕНКОВА Светлана Леонидовна</v>
      </c>
      <c r="D20" s="420" t="str">
        <f>VLOOKUP(B20,пр.взв.!B2:H84,3,FALSE)</f>
        <v>05.03.81 мс</v>
      </c>
      <c r="E20" s="422" t="str">
        <f>VLOOKUP(B20,пр.взв.!B2:H84,4,FALSE)</f>
        <v>ЦФО</v>
      </c>
      <c r="F20" s="206" t="str">
        <f>VLOOKUP(B20,пр.взв.!B2:H84,5,FALSE)</f>
        <v>Смоленская Смоленск Д</v>
      </c>
      <c r="G20" s="423">
        <f>VLOOKUP(B20,пр.взв.!B2:H84,6,FALSE)</f>
        <v>6307043838</v>
      </c>
      <c r="H20" s="451" t="str">
        <f>VLOOKUP(B20,пр.взв.!B2:H84,7,FALSE)</f>
        <v>Федяев ВА Мальцев АВ Васильев ВП</v>
      </c>
    </row>
    <row r="21" spans="1:8" ht="12" customHeight="1">
      <c r="A21" s="416"/>
      <c r="B21" s="417"/>
      <c r="C21" s="419"/>
      <c r="D21" s="420"/>
      <c r="E21" s="422"/>
      <c r="F21" s="206"/>
      <c r="G21" s="423"/>
      <c r="H21" s="451"/>
    </row>
    <row r="22" spans="1:8" ht="12" customHeight="1">
      <c r="A22" s="416" t="s">
        <v>53</v>
      </c>
      <c r="B22" s="417">
        <f>пр.хода!AD12</f>
        <v>9</v>
      </c>
      <c r="C22" s="418" t="str">
        <f>VLOOKUP(B22,пр.взв.!B2:H149,2,FALSE)</f>
        <v xml:space="preserve">Митина Ольга Александровна </v>
      </c>
      <c r="D22" s="420" t="str">
        <f>VLOOKUP(B22,пр.взв.!B2:H86,3,FALSE)</f>
        <v>08.07.1994 мс</v>
      </c>
      <c r="E22" s="422" t="str">
        <f>VLOOKUP(B22,пр.взв.!B2:H86,4,FALSE)</f>
        <v>ДВФО</v>
      </c>
      <c r="F22" s="206" t="str">
        <f>VLOOKUP(B22,пр.взв.!B2:H86,5,FALSE)</f>
        <v xml:space="preserve">Приморский Владивосток  </v>
      </c>
      <c r="G22" s="423">
        <f>VLOOKUP(B22,пр.взв.!B2:H86,6,FALSE)</f>
        <v>0</v>
      </c>
      <c r="H22" s="451" t="str">
        <f>VLOOKUP(B22,пр.взв.!B2:H86,7,FALSE)</f>
        <v>Леонтьев ЮА Фалеева ОА</v>
      </c>
    </row>
    <row r="23" spans="1:8" ht="12" customHeight="1">
      <c r="A23" s="416"/>
      <c r="B23" s="417"/>
      <c r="C23" s="419"/>
      <c r="D23" s="420"/>
      <c r="E23" s="422"/>
      <c r="F23" s="206"/>
      <c r="G23" s="423"/>
      <c r="H23" s="451"/>
    </row>
    <row r="24" spans="1:8" ht="12" customHeight="1">
      <c r="A24" s="416" t="s">
        <v>53</v>
      </c>
      <c r="B24" s="417">
        <f>пр.хода!AD13</f>
        <v>3</v>
      </c>
      <c r="C24" s="418" t="str">
        <f>VLOOKUP(B24,пр.взв.!B2:H151,2,FALSE)</f>
        <v>Осипова Мария Евгеньевна</v>
      </c>
      <c r="D24" s="420" t="str">
        <f>VLOOKUP(B24,пр.взв.!B2:H88,3,FALSE)</f>
        <v>24.05.93 мс</v>
      </c>
      <c r="E24" s="422" t="str">
        <f>VLOOKUP(B24,пр.взв.!B2:H88,4,FALSE)</f>
        <v>УФО</v>
      </c>
      <c r="F24" s="206" t="str">
        <f>VLOOKUP(B24,пр.взв.!B2:H88,5,FALSE)</f>
        <v>Курганская,Курган</v>
      </c>
      <c r="G24" s="423">
        <f>VLOOKUP(B24,пр.взв.!B2:H88,6,FALSE)</f>
        <v>0</v>
      </c>
      <c r="H24" s="451" t="str">
        <f>VLOOKUP(B24,пр.взв.!B2:H88,7,FALSE)</f>
        <v>Прядеин ВА, Конарев ВА</v>
      </c>
    </row>
    <row r="25" spans="1:8" ht="12" customHeight="1">
      <c r="A25" s="416"/>
      <c r="B25" s="417"/>
      <c r="C25" s="419"/>
      <c r="D25" s="420"/>
      <c r="E25" s="422"/>
      <c r="F25" s="206"/>
      <c r="G25" s="423"/>
      <c r="H25" s="451"/>
    </row>
    <row r="26" spans="1:8" ht="12" customHeight="1">
      <c r="A26" s="416" t="s">
        <v>53</v>
      </c>
      <c r="B26" s="417">
        <f>пр.хода!AD14</f>
        <v>2</v>
      </c>
      <c r="C26" s="418" t="str">
        <f>VLOOKUP(B26,пр.взв.!B2:H153,2,FALSE)</f>
        <v>Поликарпова Анастасия Валерьевна</v>
      </c>
      <c r="D26" s="420" t="str">
        <f>VLOOKUP(B26,пр.взв.!B2:H90,3,FALSE)</f>
        <v>12.09.92 мс</v>
      </c>
      <c r="E26" s="422" t="str">
        <f>VLOOKUP(B26,пр.взв.!B2:H90,4,FALSE)</f>
        <v>МОС</v>
      </c>
      <c r="F26" s="206" t="str">
        <f>VLOOKUP(B26,пр.взв.!B2:H90,5,FALSE)</f>
        <v>Москва</v>
      </c>
      <c r="G26" s="423">
        <f>VLOOKUP(B26,пр.взв.!B2:H90,6,FALSE)</f>
        <v>0</v>
      </c>
      <c r="H26" s="451" t="str">
        <f>VLOOKUP(B26,пр.взв.!B2:H90,7,FALSE)</f>
        <v>Шмаков ЮМ, Коржавин Н.В.</v>
      </c>
    </row>
    <row r="27" spans="1:8" ht="12" customHeight="1">
      <c r="A27" s="416"/>
      <c r="B27" s="417"/>
      <c r="C27" s="419"/>
      <c r="D27" s="420"/>
      <c r="E27" s="422"/>
      <c r="F27" s="206"/>
      <c r="G27" s="423"/>
      <c r="H27" s="451"/>
    </row>
    <row r="28" spans="1:8" ht="12" customHeight="1">
      <c r="A28" s="416" t="s">
        <v>53</v>
      </c>
      <c r="B28" s="417">
        <f>пр.хода!AD15</f>
        <v>20</v>
      </c>
      <c r="C28" s="418" t="str">
        <f>VLOOKUP(B28,пр.взв.!B2:H155,2,FALSE)</f>
        <v>Круглая Елена Евгеньевна</v>
      </c>
      <c r="D28" s="420" t="str">
        <f>VLOOKUP(B28,пр.взв.!B2:H92,3,FALSE)</f>
        <v>15.08.94 кмс</v>
      </c>
      <c r="E28" s="422" t="str">
        <f>VLOOKUP(B28,пр.взв.!B2:H92,4,FALSE)</f>
        <v>ЮФО</v>
      </c>
      <c r="F28" s="206" t="str">
        <f>VLOOKUP(B28,пр.взв.!B2:H92,5,FALSE)</f>
        <v>Краснодарский,  Краснодар</v>
      </c>
      <c r="G28" s="423">
        <f>VLOOKUP(B28,пр.взв.!B2:H92,6,FALSE)</f>
        <v>0</v>
      </c>
      <c r="H28" s="451" t="str">
        <f>VLOOKUP(B28,пр.взв.!B2:H92,7,FALSE)</f>
        <v>Алябьев ВЕ, Винник ВВ</v>
      </c>
    </row>
    <row r="29" spans="1:8" ht="12" customHeight="1">
      <c r="A29" s="416"/>
      <c r="B29" s="417"/>
      <c r="C29" s="419"/>
      <c r="D29" s="420"/>
      <c r="E29" s="422"/>
      <c r="F29" s="206"/>
      <c r="G29" s="423"/>
      <c r="H29" s="451"/>
    </row>
    <row r="30" spans="1:8" ht="12" customHeight="1">
      <c r="A30" s="416" t="s">
        <v>180</v>
      </c>
      <c r="B30" s="417">
        <f>пр.хода!AD7</f>
        <v>1</v>
      </c>
      <c r="C30" s="418" t="str">
        <f>VLOOKUP(B30,пр.взв.!B2:H157,2,FALSE)</f>
        <v>Питкилёва Александра Витальевна</v>
      </c>
      <c r="D30" s="420" t="str">
        <f>VLOOKUP(B30,пр.взв.!B3:H94,3,FALSE)</f>
        <v>09.02.95 мс</v>
      </c>
      <c r="E30" s="422" t="str">
        <f>VLOOKUP(B30,пр.взв.!B3:H94,4,FALSE)</f>
        <v>ЦФО</v>
      </c>
      <c r="F30" s="206" t="str">
        <f>VLOOKUP(B30,пр.взв.!B3:H94,5,FALSE)</f>
        <v xml:space="preserve">Московская, </v>
      </c>
      <c r="G30" s="423">
        <f>VLOOKUP(B30,пр.взв.!B3:H94,6,FALSE)</f>
        <v>0</v>
      </c>
      <c r="H30" s="451" t="str">
        <f>VLOOKUP(B30,пр.взв.!B3:H94,7,FALSE)</f>
        <v>Грязов В.В.</v>
      </c>
    </row>
    <row r="31" spans="1:8" ht="12" customHeight="1">
      <c r="A31" s="416"/>
      <c r="B31" s="417"/>
      <c r="C31" s="419"/>
      <c r="D31" s="420"/>
      <c r="E31" s="422"/>
      <c r="F31" s="206"/>
      <c r="G31" s="423"/>
      <c r="H31" s="451"/>
    </row>
    <row r="32" spans="1:8" ht="12" hidden="1" customHeight="1">
      <c r="A32" s="416" t="s">
        <v>54</v>
      </c>
      <c r="B32" s="417">
        <f>пр.хода!AD8</f>
        <v>31</v>
      </c>
      <c r="C32" s="418" t="e">
        <f>VLOOKUP(B32,пр.взв.!B3:H159,2,FALSE)</f>
        <v>#N/A</v>
      </c>
      <c r="D32" s="420" t="e">
        <f>VLOOKUP(B32,пр.взв.!B3:H96,3,FALSE)</f>
        <v>#N/A</v>
      </c>
      <c r="E32" s="422" t="e">
        <f>VLOOKUP(B32,пр.взв.!B3:H96,4,FALSE)</f>
        <v>#N/A</v>
      </c>
      <c r="F32" s="206" t="e">
        <f>VLOOKUP(B32,пр.взв.!B3:H96,5,FALSE)</f>
        <v>#N/A</v>
      </c>
      <c r="G32" s="423" t="e">
        <f>VLOOKUP(B32,пр.взв.!B3:H96,6,FALSE)</f>
        <v>#N/A</v>
      </c>
      <c r="H32" s="451" t="e">
        <f>VLOOKUP(B32,пр.взв.!B3:H96,7,FALSE)</f>
        <v>#N/A</v>
      </c>
    </row>
    <row r="33" spans="1:8" ht="12" hidden="1" customHeight="1">
      <c r="A33" s="416"/>
      <c r="B33" s="417"/>
      <c r="C33" s="419"/>
      <c r="D33" s="420"/>
      <c r="E33" s="422"/>
      <c r="F33" s="206"/>
      <c r="G33" s="423"/>
      <c r="H33" s="451"/>
    </row>
    <row r="34" spans="1:8" ht="12" customHeight="1">
      <c r="A34" s="416" t="s">
        <v>180</v>
      </c>
      <c r="B34" s="417">
        <f>пр.хода!AD9</f>
        <v>10</v>
      </c>
      <c r="C34" s="418" t="str">
        <f>VLOOKUP(B34,пр.взв.!B3:H161,2,FALSE)</f>
        <v>КРОТОВА Наталья Алексеевна</v>
      </c>
      <c r="D34" s="420" t="str">
        <f>VLOOKUP(B34,пр.взв.!B3:H98,3,FALSE)</f>
        <v>09.04.91 мс</v>
      </c>
      <c r="E34" s="422" t="str">
        <f>VLOOKUP(B34,пр.взв.!B3:H98,4,FALSE)</f>
        <v>СПБ</v>
      </c>
      <c r="F34" s="206" t="str">
        <f>VLOOKUP(B34,пр.взв.!B3:H98,5,FALSE)</f>
        <v xml:space="preserve">С. Петербург  </v>
      </c>
      <c r="G34" s="423">
        <f>VLOOKUP(B34,пр.взв.!B3:H98,6,FALSE)</f>
        <v>0</v>
      </c>
      <c r="H34" s="451" t="str">
        <f>VLOOKUP(B34,пр.взв.!B3:H98,7,FALSE)</f>
        <v xml:space="preserve">Еремина ЕП </v>
      </c>
    </row>
    <row r="35" spans="1:8" ht="12" customHeight="1">
      <c r="A35" s="416"/>
      <c r="B35" s="417"/>
      <c r="C35" s="419"/>
      <c r="D35" s="420"/>
      <c r="E35" s="422"/>
      <c r="F35" s="206"/>
      <c r="G35" s="423"/>
      <c r="H35" s="451"/>
    </row>
    <row r="36" spans="1:8" ht="12" hidden="1" customHeight="1">
      <c r="A36" s="416" t="s">
        <v>180</v>
      </c>
      <c r="B36" s="417">
        <f>пр.хода!AD10</f>
        <v>32</v>
      </c>
      <c r="C36" s="418" t="e">
        <f>VLOOKUP(B36,пр.взв.!B3:H163,2,FALSE)</f>
        <v>#N/A</v>
      </c>
      <c r="D36" s="420" t="e">
        <f>VLOOKUP(B36,пр.взв.!B3:H100,3,FALSE)</f>
        <v>#N/A</v>
      </c>
      <c r="E36" s="422" t="e">
        <f>VLOOKUP(B36,пр.взв.!B5:H100,4,FALSE)</f>
        <v>#N/A</v>
      </c>
      <c r="F36" s="206" t="e">
        <f>VLOOKUP(B36,пр.взв.!B3:H100,5,FALSE)</f>
        <v>#N/A</v>
      </c>
      <c r="G36" s="423" t="e">
        <f>VLOOKUP(B36,пр.взв.!B3:H100,6,FALSE)</f>
        <v>#N/A</v>
      </c>
      <c r="H36" s="451" t="e">
        <f>VLOOKUP(B36,пр.взв.!B3:H100,7,FALSE)</f>
        <v>#N/A</v>
      </c>
    </row>
    <row r="37" spans="1:8" ht="12" hidden="1" customHeight="1">
      <c r="A37" s="416"/>
      <c r="B37" s="417"/>
      <c r="C37" s="419"/>
      <c r="D37" s="420"/>
      <c r="E37" s="422"/>
      <c r="F37" s="206"/>
      <c r="G37" s="423"/>
      <c r="H37" s="451"/>
    </row>
    <row r="38" spans="1:8" ht="12" customHeight="1">
      <c r="A38" s="416" t="s">
        <v>181</v>
      </c>
      <c r="B38" s="417">
        <f>пр.хода!AC12</f>
        <v>21</v>
      </c>
      <c r="C38" s="418" t="str">
        <f>VLOOKUP(B38,пр.взв.!B3:H165,2,FALSE)</f>
        <v>Голакова Кристина Сергеевна</v>
      </c>
      <c r="D38" s="420" t="str">
        <f>VLOOKUP(B38,пр.взв.!B3:H102,3,FALSE)</f>
        <v>15.10.1995 мс</v>
      </c>
      <c r="E38" s="422" t="str">
        <f>VLOOKUP(B38,пр.взв.!B3:H102,4,FALSE)</f>
        <v>ЦФО</v>
      </c>
      <c r="F38" s="206" t="str">
        <f>VLOOKUP(B38,пр.взв.!B3:H102,5,FALSE)</f>
        <v>Смоленск</v>
      </c>
      <c r="G38" s="423">
        <f>VLOOKUP(B38,пр.взв.!B3:H102,6,FALSE)</f>
        <v>3168</v>
      </c>
      <c r="H38" s="451" t="str">
        <f>VLOOKUP(B38,пр.взв.!B3:H102,7,FALSE)</f>
        <v>Ермаченков С.А. Катцин Ю.П.</v>
      </c>
    </row>
    <row r="39" spans="1:8" ht="12" customHeight="1">
      <c r="A39" s="416"/>
      <c r="B39" s="417"/>
      <c r="C39" s="419"/>
      <c r="D39" s="420"/>
      <c r="E39" s="422"/>
      <c r="F39" s="206"/>
      <c r="G39" s="423"/>
      <c r="H39" s="451"/>
    </row>
    <row r="40" spans="1:8" ht="12" customHeight="1">
      <c r="A40" s="416" t="s">
        <v>181</v>
      </c>
      <c r="B40" s="417">
        <f>пр.хода!AC22</f>
        <v>6</v>
      </c>
      <c r="C40" s="418" t="str">
        <f>VLOOKUP(B40,пр.взв.!B3:H167,2,FALSE)</f>
        <v>Усатова Александра Андреевна</v>
      </c>
      <c r="D40" s="420" t="str">
        <f>VLOOKUP(B40,пр.взв.!B4:H104,3,FALSE)</f>
        <v>14.10.95 мс</v>
      </c>
      <c r="E40" s="422" t="str">
        <f>VLOOKUP(B40,пр.взв.!B4:H104,4,FALSE)</f>
        <v>КФО</v>
      </c>
      <c r="F40" s="206" t="str">
        <f>VLOOKUP(B40,пр.взв.!B4:H104,5,FALSE)</f>
        <v>Р. Крым</v>
      </c>
      <c r="G40" s="423">
        <f>VLOOKUP(B40,пр.взв.!B4:H104,6,FALSE)</f>
        <v>0</v>
      </c>
      <c r="H40" s="451" t="str">
        <f>VLOOKUP(B40,пр.взв.!B4:H104,7,FALSE)</f>
        <v>Щелканов ВВ,Алексахин Н.П.</v>
      </c>
    </row>
    <row r="41" spans="1:8" ht="12" customHeight="1">
      <c r="A41" s="416"/>
      <c r="B41" s="417"/>
      <c r="C41" s="419"/>
      <c r="D41" s="420"/>
      <c r="E41" s="422"/>
      <c r="F41" s="206"/>
      <c r="G41" s="423"/>
      <c r="H41" s="451"/>
    </row>
    <row r="42" spans="1:8" ht="12" customHeight="1">
      <c r="A42" s="416" t="s">
        <v>181</v>
      </c>
      <c r="B42" s="417">
        <f>пр.хода!AC17</f>
        <v>11</v>
      </c>
      <c r="C42" s="418" t="str">
        <f>VLOOKUP(B42,пр.взв.!B4:H169,2,FALSE)</f>
        <v>Кичигина Светлана Валентиновна</v>
      </c>
      <c r="D42" s="420" t="str">
        <f>VLOOKUP(B42,пр.взв.!B6:H106,3,FALSE)</f>
        <v>25.04.94 кмс</v>
      </c>
      <c r="E42" s="422" t="str">
        <f>VLOOKUP(B42,пр.взв.!B4:H106,4,FALSE)</f>
        <v>ЮФО</v>
      </c>
      <c r="F42" s="206" t="str">
        <f>VLOOKUP(B42,пр.взв.!B4:H106,5,FALSE)</f>
        <v>Ростовская, Новочеркасск Л</v>
      </c>
      <c r="G42" s="423" t="str">
        <f>VLOOKUP(B42,пр.взв.!B4:H106,6,FALSE)</f>
        <v>000596  2504214298.</v>
      </c>
      <c r="H42" s="451" t="str">
        <f>VLOOKUP(B42,пр.взв.!B4:H106,7,FALSE)</f>
        <v>Чайкин Г.Г.</v>
      </c>
    </row>
    <row r="43" spans="1:8" ht="12" customHeight="1">
      <c r="A43" s="416"/>
      <c r="B43" s="417"/>
      <c r="C43" s="419"/>
      <c r="D43" s="420"/>
      <c r="E43" s="422"/>
      <c r="F43" s="206"/>
      <c r="G43" s="423"/>
      <c r="H43" s="451"/>
    </row>
    <row r="44" spans="1:8" ht="12" customHeight="1">
      <c r="A44" s="416" t="s">
        <v>181</v>
      </c>
      <c r="B44" s="417">
        <f>пр.хода!AC27</f>
        <v>12</v>
      </c>
      <c r="C44" s="418" t="str">
        <f>VLOOKUP(B44,пр.взв.!B4:H171,2,FALSE)</f>
        <v>Иванова Елена Геннадьевна</v>
      </c>
      <c r="D44" s="420" t="str">
        <f>VLOOKUP(B44,пр.взв.!B4:H108,3,FALSE)</f>
        <v>15.05.87 мс</v>
      </c>
      <c r="E44" s="422" t="str">
        <f>VLOOKUP(B44,пр.взв.!B4:H108,4,FALSE)</f>
        <v>СЗФО</v>
      </c>
      <c r="F44" s="206" t="str">
        <f>VLOOKUP(B44,пр.взв.!B4:H108,5,FALSE)</f>
        <v>Псковская, Псков</v>
      </c>
      <c r="G44" s="423">
        <f>VLOOKUP(B44,пр.взв.!B4:H108,6,FALSE)</f>
        <v>0</v>
      </c>
      <c r="H44" s="451" t="str">
        <f>VLOOKUP(B44,пр.взв.!B4:H108,7,FALSE)</f>
        <v>Алекминский ДС, Фомин СВ</v>
      </c>
    </row>
    <row r="45" spans="1:8" ht="12" customHeight="1">
      <c r="A45" s="416"/>
      <c r="B45" s="417"/>
      <c r="C45" s="419"/>
      <c r="D45" s="420"/>
      <c r="E45" s="422"/>
      <c r="F45" s="206"/>
      <c r="G45" s="423"/>
      <c r="H45" s="451"/>
    </row>
    <row r="46" spans="1:8" ht="12" customHeight="1">
      <c r="A46" s="416" t="s">
        <v>182</v>
      </c>
      <c r="B46" s="417">
        <f>пр.хода!AB12</f>
        <v>5</v>
      </c>
      <c r="C46" s="418" t="str">
        <f>VLOOKUP(B46,пр.взв.!B4:H173,2,FALSE)</f>
        <v>Кузнецова Алина Сергеевна</v>
      </c>
      <c r="D46" s="420" t="str">
        <f>VLOOKUP(B46,пр.взв.!B4:H110,3,FALSE)</f>
        <v>25.07.1985 мс</v>
      </c>
      <c r="E46" s="422" t="str">
        <f>VLOOKUP(B46,пр.взв.!B4:H110,4,FALSE)</f>
        <v>МОС</v>
      </c>
      <c r="F46" s="206" t="str">
        <f>VLOOKUP(B46,пр.взв.!B4:H110,5,FALSE)</f>
        <v>Москва, МКС</v>
      </c>
      <c r="G46" s="423" t="str">
        <f>VLOOKUP(B46,пр.взв.!B4:H110,6,FALSE)</f>
        <v>000535  4508786065.</v>
      </c>
      <c r="H46" s="451" t="str">
        <f>VLOOKUP(B46,пр.взв.!B4:H110,7,FALSE)</f>
        <v>Журавицкий СВ, Ходырев АН</v>
      </c>
    </row>
    <row r="47" spans="1:8" ht="12" customHeight="1">
      <c r="A47" s="416"/>
      <c r="B47" s="417"/>
      <c r="C47" s="419"/>
      <c r="D47" s="420"/>
      <c r="E47" s="422"/>
      <c r="F47" s="206"/>
      <c r="G47" s="423"/>
      <c r="H47" s="451"/>
    </row>
    <row r="48" spans="1:8" ht="12" customHeight="1">
      <c r="A48" s="416" t="s">
        <v>182</v>
      </c>
      <c r="B48" s="417">
        <f>пр.хода!AB22</f>
        <v>22</v>
      </c>
      <c r="C48" s="418" t="str">
        <f>VLOOKUP(B48,пр.взв.!B4:H175,2,FALSE)</f>
        <v>Аноко Дарья Александровна</v>
      </c>
      <c r="D48" s="420" t="str">
        <f>VLOOKUP(B48,пр.взв.!B4:H112,3,FALSE)</f>
        <v>24.01.92 кмс</v>
      </c>
      <c r="E48" s="422" t="str">
        <f>VLOOKUP(B48,пр.взв.!B4:H112,4,FALSE)</f>
        <v>ЮФО</v>
      </c>
      <c r="F48" s="206" t="str">
        <f>VLOOKUP(B48,пр.взв.!B4:H112,5,FALSE)</f>
        <v>Ростовская, Таганрог  МО</v>
      </c>
      <c r="G48" s="423">
        <f>VLOOKUP(B48,пр.взв.!B4:H112,6,FALSE)</f>
        <v>6008137012</v>
      </c>
      <c r="H48" s="451" t="str">
        <f>VLOOKUP(B48,пр.взв.!B4:H112,7,FALSE)</f>
        <v>Шмаков ЮМ, Батурин А.В.</v>
      </c>
    </row>
    <row r="49" spans="1:8" ht="12" customHeight="1">
      <c r="A49" s="416"/>
      <c r="B49" s="417"/>
      <c r="C49" s="419"/>
      <c r="D49" s="420"/>
      <c r="E49" s="422"/>
      <c r="F49" s="206"/>
      <c r="G49" s="423"/>
      <c r="H49" s="451"/>
    </row>
    <row r="50" spans="1:8" ht="12" hidden="1" customHeight="1">
      <c r="A50" s="416" t="s">
        <v>182</v>
      </c>
      <c r="B50" s="417">
        <f>пр.хода!AB17</f>
        <v>27</v>
      </c>
      <c r="C50" s="418" t="e">
        <f>VLOOKUP(B50,пр.взв.!B4:H177,2,FALSE)</f>
        <v>#N/A</v>
      </c>
      <c r="D50" s="420" t="e">
        <f>VLOOKUP(B50,пр.взв.!B5:H114,3,FALSE)</f>
        <v>#N/A</v>
      </c>
      <c r="E50" s="422" t="e">
        <f>VLOOKUP(B50,пр.взв.!B5:H114,4,FALSE)</f>
        <v>#N/A</v>
      </c>
      <c r="F50" s="206" t="e">
        <f>VLOOKUP(B50,пр.взв.!B5:H114,5,FALSE)</f>
        <v>#N/A</v>
      </c>
      <c r="G50" s="423" t="e">
        <f>VLOOKUP(B50,пр.взв.!B5:H114,6,FALSE)</f>
        <v>#N/A</v>
      </c>
      <c r="H50" s="451" t="e">
        <f>VLOOKUP(B50,пр.взв.!B5:H114,7,FALSE)</f>
        <v>#N/A</v>
      </c>
    </row>
    <row r="51" spans="1:8" ht="12" hidden="1" customHeight="1">
      <c r="A51" s="416"/>
      <c r="B51" s="417"/>
      <c r="C51" s="419"/>
      <c r="D51" s="420"/>
      <c r="E51" s="422"/>
      <c r="F51" s="206"/>
      <c r="G51" s="423"/>
      <c r="H51" s="451"/>
    </row>
    <row r="52" spans="1:8" ht="12" hidden="1" customHeight="1">
      <c r="A52" s="416" t="s">
        <v>182</v>
      </c>
      <c r="B52" s="417">
        <f>пр.хода!AB27</f>
        <v>28</v>
      </c>
      <c r="C52" s="418" t="e">
        <f>VLOOKUP(B52,пр.взв.!B5:H179,2,FALSE)</f>
        <v>#N/A</v>
      </c>
      <c r="D52" s="420" t="e">
        <f>VLOOKUP(B52,пр.взв.!B5:H116,3,FALSE)</f>
        <v>#N/A</v>
      </c>
      <c r="E52" s="422" t="e">
        <f>VLOOKUP(B52,пр.взв.!B5:H116,4,FALSE)</f>
        <v>#N/A</v>
      </c>
      <c r="F52" s="206" t="e">
        <f>VLOOKUP(B52,пр.взв.!B5:H116,5,FALSE)</f>
        <v>#N/A</v>
      </c>
      <c r="G52" s="423" t="e">
        <f>VLOOKUP(B52,пр.взв.!B5:H116,6,FALSE)</f>
        <v>#N/A</v>
      </c>
      <c r="H52" s="451" t="e">
        <f>VLOOKUP(B52,пр.взв.!B5:H116,7,FALSE)</f>
        <v>#N/A</v>
      </c>
    </row>
    <row r="53" spans="1:8" ht="12" hidden="1" customHeight="1">
      <c r="A53" s="416"/>
      <c r="B53" s="417"/>
      <c r="C53" s="419"/>
      <c r="D53" s="420"/>
      <c r="E53" s="422"/>
      <c r="F53" s="206"/>
      <c r="G53" s="423"/>
      <c r="H53" s="451"/>
    </row>
    <row r="54" spans="1:8" ht="12" hidden="1" customHeight="1">
      <c r="A54" s="416" t="s">
        <v>182</v>
      </c>
      <c r="B54" s="417">
        <f>пр.хода!AB11</f>
        <v>25</v>
      </c>
      <c r="C54" s="418" t="e">
        <f>VLOOKUP(B54,пр.взв.!B5:H181,2,FALSE)</f>
        <v>#N/A</v>
      </c>
      <c r="D54" s="420" t="e">
        <f>VLOOKUP(B54,пр.взв.!B5:H118,3,FALSE)</f>
        <v>#N/A</v>
      </c>
      <c r="E54" s="422" t="e">
        <f>VLOOKUP(B54,пр.взв.!B5:H118,4,FALSE)</f>
        <v>#N/A</v>
      </c>
      <c r="F54" s="206" t="e">
        <f>VLOOKUP(B54,пр.взв.!B5:H118,5,FALSE)</f>
        <v>#N/A</v>
      </c>
      <c r="G54" s="423" t="e">
        <f>VLOOKUP(B54,пр.взв.!B5:H118,6,FALSE)</f>
        <v>#N/A</v>
      </c>
      <c r="H54" s="451" t="e">
        <f>VLOOKUP(B54,пр.взв.!B5:H118,7,FALSE)</f>
        <v>#N/A</v>
      </c>
    </row>
    <row r="55" spans="1:8" ht="12" hidden="1" customHeight="1">
      <c r="A55" s="416"/>
      <c r="B55" s="417"/>
      <c r="C55" s="419"/>
      <c r="D55" s="420"/>
      <c r="E55" s="422"/>
      <c r="F55" s="206"/>
      <c r="G55" s="423"/>
      <c r="H55" s="451"/>
    </row>
    <row r="56" spans="1:8" ht="12" hidden="1" customHeight="1">
      <c r="A56" s="416" t="s">
        <v>182</v>
      </c>
      <c r="B56" s="417">
        <f>пр.хода!AB21</f>
        <v>26</v>
      </c>
      <c r="C56" s="418" t="e">
        <f>VLOOKUP(B56,пр.взв.!B5:H183,2,FALSE)</f>
        <v>#N/A</v>
      </c>
      <c r="D56" s="420" t="e">
        <f>VLOOKUP(B56,пр.взв.!B5:H120,3,FALSE)</f>
        <v>#N/A</v>
      </c>
      <c r="E56" s="422" t="e">
        <f>VLOOKUP(B56,пр.взв.!B5:H120,4,FALSE)</f>
        <v>#N/A</v>
      </c>
      <c r="F56" s="206" t="e">
        <f>VLOOKUP(B56,пр.взв.!B5:H120,5,FALSE)</f>
        <v>#N/A</v>
      </c>
      <c r="G56" s="423" t="e">
        <f>VLOOKUP(B56,пр.взв.!B5:H120,6,FALSE)</f>
        <v>#N/A</v>
      </c>
      <c r="H56" s="451" t="e">
        <f>VLOOKUP(B56,пр.взв.!B5:H120,7,FALSE)</f>
        <v>#N/A</v>
      </c>
    </row>
    <row r="57" spans="1:8" ht="12" hidden="1" customHeight="1">
      <c r="A57" s="416"/>
      <c r="B57" s="417"/>
      <c r="C57" s="419"/>
      <c r="D57" s="420"/>
      <c r="E57" s="422"/>
      <c r="F57" s="206"/>
      <c r="G57" s="423"/>
      <c r="H57" s="451"/>
    </row>
    <row r="58" spans="1:8" ht="12" customHeight="1">
      <c r="A58" s="416" t="s">
        <v>182</v>
      </c>
      <c r="B58" s="417">
        <f>пр.хода!AB16</f>
        <v>19</v>
      </c>
      <c r="C58" s="424" t="str">
        <f>VLOOKUP(B58,пр.взв.!B5:H185,2,FALSE)</f>
        <v>Боева Марина Вадимовна</v>
      </c>
      <c r="D58" s="420" t="str">
        <f>VLOOKUP(B58,пр.взв.!B7:H122,3,FALSE)</f>
        <v>05.10.92 мс</v>
      </c>
      <c r="E58" s="422" t="str">
        <f>VLOOKUP(B58,пр.взв.!B5:H122,4,FALSE)</f>
        <v>СПБ</v>
      </c>
      <c r="F58" s="206" t="str">
        <f>VLOOKUP(B58,пр.взв.!B5:H122,5,FALSE)</f>
        <v xml:space="preserve">С.Петербург  </v>
      </c>
      <c r="G58" s="423" t="str">
        <f>VLOOKUP(B58,пр.взв.!B5:H122,6,FALSE)</f>
        <v>000872  4009812900.</v>
      </c>
      <c r="H58" s="451" t="str">
        <f>VLOOKUP(B58,пр.взв.!B5:H122,7,FALSE)</f>
        <v>Еремина ЕП</v>
      </c>
    </row>
    <row r="59" spans="1:8" ht="12" customHeight="1">
      <c r="A59" s="416"/>
      <c r="B59" s="417"/>
      <c r="C59" s="419"/>
      <c r="D59" s="420"/>
      <c r="E59" s="422"/>
      <c r="F59" s="206"/>
      <c r="G59" s="423"/>
      <c r="H59" s="451"/>
    </row>
    <row r="60" spans="1:8" ht="12" customHeight="1">
      <c r="A60" s="416" t="s">
        <v>182</v>
      </c>
      <c r="B60" s="449">
        <f>пр.хода!AB26</f>
        <v>4</v>
      </c>
      <c r="C60" s="418" t="str">
        <f>VLOOKUP(B60,пр.взв.!B5:H187,2,FALSE)</f>
        <v xml:space="preserve">Кусяева Ильзира Аксановна </v>
      </c>
      <c r="D60" s="450" t="str">
        <f>VLOOKUP(B60,пр.взв.!B1:H124,3,FALSE)</f>
        <v>13.08.96 мс</v>
      </c>
      <c r="E60" s="448" t="str">
        <f>VLOOKUP(B60,пр.взв.!B6:H124,4,FALSE)</f>
        <v>УФО</v>
      </c>
      <c r="F60" s="217" t="str">
        <f>VLOOKUP(B60,пр.взв.!B6:H124,5,FALSE)</f>
        <v>ХМАО-Югра, Ханты-Мансийск</v>
      </c>
      <c r="G60" s="463">
        <f>VLOOKUP(B60,пр.взв.!B6:H124,6,FALSE)</f>
        <v>0</v>
      </c>
      <c r="H60" s="461" t="str">
        <f>VLOOKUP(B60,пр.взв.!B6:H124,7,FALSE)</f>
        <v>Мухин АА</v>
      </c>
    </row>
    <row r="61" spans="1:8" ht="12" customHeight="1">
      <c r="A61" s="416"/>
      <c r="B61" s="417"/>
      <c r="C61" s="419"/>
      <c r="D61" s="420"/>
      <c r="E61" s="422"/>
      <c r="F61" s="206"/>
      <c r="G61" s="440"/>
      <c r="H61" s="451"/>
    </row>
    <row r="62" spans="1:8" ht="11.45" hidden="1" customHeight="1">
      <c r="A62" s="416" t="s">
        <v>59</v>
      </c>
      <c r="B62" s="417">
        <f>пр.хода!AB13</f>
        <v>29</v>
      </c>
      <c r="C62" s="418" t="e">
        <f>VLOOKUP(B62,пр.взв.!B6:H189,2,FALSE)</f>
        <v>#N/A</v>
      </c>
      <c r="D62" s="420" t="e">
        <f>VLOOKUP(B62,пр.взв.!B6:H126,3,FALSE)</f>
        <v>#N/A</v>
      </c>
      <c r="E62" s="422" t="e">
        <f>VLOOKUP(B62,пр.взв.!B6:H126,4,FALSE)</f>
        <v>#N/A</v>
      </c>
      <c r="F62" s="206" t="e">
        <f>VLOOKUP(B62,пр.взв.!B6:H126,5,FALSE)</f>
        <v>#N/A</v>
      </c>
      <c r="G62" s="440" t="e">
        <f>VLOOKUP(B62,пр.взв.!B6:H126,6,FALSE)</f>
        <v>#N/A</v>
      </c>
      <c r="H62" s="451" t="e">
        <f>VLOOKUP(B62,пр.взв.!B6:H126,7,FALSE)</f>
        <v>#N/A</v>
      </c>
    </row>
    <row r="63" spans="1:8" ht="11.45" hidden="1" customHeight="1">
      <c r="A63" s="416"/>
      <c r="B63" s="417"/>
      <c r="C63" s="419"/>
      <c r="D63" s="420"/>
      <c r="E63" s="422"/>
      <c r="F63" s="206"/>
      <c r="G63" s="440"/>
      <c r="H63" s="451"/>
    </row>
    <row r="64" spans="1:8" ht="11.45" hidden="1" customHeight="1">
      <c r="A64" s="416" t="s">
        <v>59</v>
      </c>
      <c r="B64" s="417">
        <f>пр.хода!AB23</f>
        <v>30</v>
      </c>
      <c r="C64" s="418" t="e">
        <f>VLOOKUP(B64,пр.взв.!B6:H191,2,FALSE)</f>
        <v>#N/A</v>
      </c>
      <c r="D64" s="420" t="e">
        <f>VLOOKUP(B64,пр.взв.!B6:H128,3,FALSE)</f>
        <v>#N/A</v>
      </c>
      <c r="E64" s="422" t="e">
        <f>VLOOKUP(B64,пр.взв.!B6:H128,4,FALSE)</f>
        <v>#N/A</v>
      </c>
      <c r="F64" s="206" t="e">
        <f>VLOOKUP(B64,пр.взв.!B6:H128,5,FALSE)</f>
        <v>#N/A</v>
      </c>
      <c r="G64" s="440" t="e">
        <f>VLOOKUP(B64,пр.взв.!B6:H128,6,FALSE)</f>
        <v>#N/A</v>
      </c>
      <c r="H64" s="451" t="e">
        <f>VLOOKUP(B64,пр.взв.!B6:H128,7,FALSE)</f>
        <v>#N/A</v>
      </c>
    </row>
    <row r="65" spans="1:8" ht="11.45" hidden="1" customHeight="1">
      <c r="A65" s="416"/>
      <c r="B65" s="417"/>
      <c r="C65" s="419"/>
      <c r="D65" s="420"/>
      <c r="E65" s="422"/>
      <c r="F65" s="206"/>
      <c r="G65" s="440"/>
      <c r="H65" s="451"/>
    </row>
    <row r="66" spans="1:8" ht="11.45" hidden="1" customHeight="1">
      <c r="A66" s="416" t="s">
        <v>59</v>
      </c>
      <c r="B66" s="417">
        <f>пр.хода!AB18</f>
        <v>23</v>
      </c>
      <c r="C66" s="418" t="e">
        <f>VLOOKUP(B66,пр.взв.!B6:H193,2,FALSE)</f>
        <v>#N/A</v>
      </c>
      <c r="D66" s="420" t="e">
        <f>VLOOKUP(B66,пр.взв.!B6:H130,3,FALSE)</f>
        <v>#N/A</v>
      </c>
      <c r="E66" s="422" t="e">
        <f>VLOOKUP(B66,пр.взв.!B6:H130,4,FALSE)</f>
        <v>#N/A</v>
      </c>
      <c r="F66" s="206" t="e">
        <f>VLOOKUP(B66,пр.взв.!B6:H130,5,FALSE)</f>
        <v>#N/A</v>
      </c>
      <c r="G66" s="440" t="e">
        <f>VLOOKUP(B66,пр.взв.!B6:H130,6,FALSE)</f>
        <v>#N/A</v>
      </c>
      <c r="H66" s="451" t="e">
        <f>VLOOKUP(B66,пр.взв.!B6:H130,7,FALSE)</f>
        <v>#N/A</v>
      </c>
    </row>
    <row r="67" spans="1:8" ht="11.45" hidden="1" customHeight="1">
      <c r="A67" s="416"/>
      <c r="B67" s="417"/>
      <c r="C67" s="419"/>
      <c r="D67" s="420"/>
      <c r="E67" s="422"/>
      <c r="F67" s="206"/>
      <c r="G67" s="440"/>
      <c r="H67" s="451"/>
    </row>
    <row r="68" spans="1:8" ht="11.45" hidden="1" customHeight="1">
      <c r="A68" s="416" t="s">
        <v>59</v>
      </c>
      <c r="B68" s="445">
        <f>пр.хода!AB28</f>
        <v>24</v>
      </c>
      <c r="C68" s="418" t="e">
        <f>VLOOKUP(B68,пр.взв.!B6:H195,2,FALSE)</f>
        <v>#N/A</v>
      </c>
      <c r="D68" s="420" t="e">
        <f>VLOOKUP(B68,пр.взв.!B6:H132,3,FALSE)</f>
        <v>#N/A</v>
      </c>
      <c r="E68" s="422" t="e">
        <f>VLOOKUP(B68,пр.взв.!B6:H132,4,FALSE)</f>
        <v>#N/A</v>
      </c>
      <c r="F68" s="206" t="e">
        <f>VLOOKUP(B68,пр.взв.!B6:H132,5,FALSE)</f>
        <v>#N/A</v>
      </c>
      <c r="G68" s="440" t="e">
        <f>VLOOKUP(B68,пр.взв.!B6:H132,6,FALSE)</f>
        <v>#N/A</v>
      </c>
      <c r="H68" s="451" t="e">
        <f>VLOOKUP(B68,пр.взв.!B6:H132,7,FALSE)</f>
        <v>#N/A</v>
      </c>
    </row>
    <row r="69" spans="1:8" ht="11.45" hidden="1" customHeight="1" thickBot="1">
      <c r="A69" s="444"/>
      <c r="B69" s="446"/>
      <c r="C69" s="447"/>
      <c r="D69" s="459"/>
      <c r="E69" s="442"/>
      <c r="F69" s="443"/>
      <c r="G69" s="441"/>
      <c r="H69" s="452"/>
    </row>
    <row r="70" spans="1:8" ht="17.25" customHeight="1">
      <c r="A70" s="63" t="str">
        <f>HYPERLINK([1]реквизиты!$A$6)</f>
        <v>Гл. судья, судья МК</v>
      </c>
      <c r="B70" s="31"/>
      <c r="C70" s="64"/>
      <c r="D70" s="64"/>
      <c r="E70" s="84" t="str">
        <f>[2]реквизиты!$G$6</f>
        <v>Р.М. Бабоян</v>
      </c>
      <c r="G70" s="86"/>
      <c r="H70" t="str">
        <f>[2]реквизиты!$G$7</f>
        <v>/ г. Армавир /</v>
      </c>
    </row>
    <row r="71" spans="1:8" ht="24" customHeight="1">
      <c r="A71" s="63" t="str">
        <f>HYPERLINK([1]реквизиты!$A$8)</f>
        <v>Гл. секретарь, судья МК</v>
      </c>
      <c r="B71" s="31"/>
      <c r="C71" s="64"/>
      <c r="D71" s="64"/>
      <c r="E71" s="85" t="str">
        <f>[2]реквизиты!$G$8</f>
        <v>Р.М. Закиров</v>
      </c>
      <c r="G71" s="86"/>
      <c r="H71" t="str">
        <f>[2]реквизиты!$G$9</f>
        <v>/  г. Пермь /</v>
      </c>
    </row>
    <row r="72" spans="1:8">
      <c r="A72" s="31"/>
      <c r="B72" s="31"/>
      <c r="C72" s="31"/>
      <c r="D72" s="64"/>
      <c r="E72" s="31"/>
      <c r="F72" s="31"/>
      <c r="G72" s="31"/>
    </row>
    <row r="73" spans="1:8">
      <c r="A73" s="31"/>
      <c r="B73" s="31"/>
      <c r="C73" s="31"/>
      <c r="D73" s="31"/>
    </row>
    <row r="74" spans="1:8">
      <c r="A74" s="31"/>
      <c r="B74" s="31"/>
      <c r="C74" s="31"/>
      <c r="D74" s="31"/>
    </row>
    <row r="75" spans="1:8" ht="27.75" customHeight="1">
      <c r="A75" s="29"/>
      <c r="C75" s="36"/>
      <c r="D75" s="36"/>
      <c r="E75" s="36"/>
    </row>
    <row r="76" spans="1:8">
      <c r="A76" s="29"/>
      <c r="B76" s="37"/>
      <c r="C76" s="37"/>
      <c r="D76" s="37"/>
      <c r="E76" s="37"/>
    </row>
    <row r="77" spans="1:8">
      <c r="A77" s="29"/>
      <c r="B77" s="37"/>
      <c r="C77" s="37"/>
      <c r="D77" s="37"/>
      <c r="E77" s="37"/>
      <c r="F77" s="37"/>
    </row>
    <row r="78" spans="1:8">
      <c r="A78" s="29"/>
      <c r="B78" s="37"/>
      <c r="C78" s="37"/>
      <c r="D78" s="37"/>
      <c r="E78" s="37"/>
      <c r="F78" s="37"/>
    </row>
    <row r="79" spans="1:8">
      <c r="A79" s="29"/>
    </row>
    <row r="80" spans="1:8">
      <c r="A80" s="29"/>
    </row>
  </sheetData>
  <mergeCells count="267">
    <mergeCell ref="A1:H1"/>
    <mergeCell ref="H60:H61"/>
    <mergeCell ref="H62:H63"/>
    <mergeCell ref="H64:H65"/>
    <mergeCell ref="H66:H67"/>
    <mergeCell ref="H52:H53"/>
    <mergeCell ref="H54:H55"/>
    <mergeCell ref="H56:H57"/>
    <mergeCell ref="H58:H59"/>
    <mergeCell ref="H44:H45"/>
    <mergeCell ref="H46:H47"/>
    <mergeCell ref="H48:H49"/>
    <mergeCell ref="H50:H51"/>
    <mergeCell ref="B3:G3"/>
    <mergeCell ref="E66:E67"/>
    <mergeCell ref="F66:F67"/>
    <mergeCell ref="G62:G63"/>
    <mergeCell ref="E64:E65"/>
    <mergeCell ref="F64:F65"/>
    <mergeCell ref="G64:G65"/>
    <mergeCell ref="E52:E53"/>
    <mergeCell ref="G66:G67"/>
    <mergeCell ref="G60:G61"/>
    <mergeCell ref="E62:E63"/>
    <mergeCell ref="H68:H69"/>
    <mergeCell ref="D2:H2"/>
    <mergeCell ref="H36:H37"/>
    <mergeCell ref="H38:H39"/>
    <mergeCell ref="H40:H41"/>
    <mergeCell ref="H42:H43"/>
    <mergeCell ref="H4:H5"/>
    <mergeCell ref="H6:H7"/>
    <mergeCell ref="H8:H9"/>
    <mergeCell ref="H10:H11"/>
    <mergeCell ref="H28:H29"/>
    <mergeCell ref="H30:H31"/>
    <mergeCell ref="H12:H13"/>
    <mergeCell ref="H14:H15"/>
    <mergeCell ref="H16:H17"/>
    <mergeCell ref="H18:H19"/>
    <mergeCell ref="H32:H33"/>
    <mergeCell ref="H34:H35"/>
    <mergeCell ref="H20:H21"/>
    <mergeCell ref="H22:H23"/>
    <mergeCell ref="H24:H25"/>
    <mergeCell ref="H26:H27"/>
    <mergeCell ref="D68:D69"/>
    <mergeCell ref="F52:F53"/>
    <mergeCell ref="E60:E61"/>
    <mergeCell ref="F60:F61"/>
    <mergeCell ref="E58:E59"/>
    <mergeCell ref="F58:F59"/>
    <mergeCell ref="A60:A61"/>
    <mergeCell ref="B60:B61"/>
    <mergeCell ref="C60:C61"/>
    <mergeCell ref="D60:D61"/>
    <mergeCell ref="C58:C59"/>
    <mergeCell ref="D58:D59"/>
    <mergeCell ref="G68:G69"/>
    <mergeCell ref="A66:A67"/>
    <mergeCell ref="B66:B67"/>
    <mergeCell ref="A62:A63"/>
    <mergeCell ref="B62:B63"/>
    <mergeCell ref="C62:C63"/>
    <mergeCell ref="D62:D63"/>
    <mergeCell ref="A64:A65"/>
    <mergeCell ref="B64:B65"/>
    <mergeCell ref="C64:C65"/>
    <mergeCell ref="D64:D65"/>
    <mergeCell ref="E68:E69"/>
    <mergeCell ref="F68:F69"/>
    <mergeCell ref="C66:C67"/>
    <mergeCell ref="D66:D67"/>
    <mergeCell ref="A68:A69"/>
    <mergeCell ref="B68:B69"/>
    <mergeCell ref="C68:C69"/>
    <mergeCell ref="F62:F63"/>
    <mergeCell ref="G58:G59"/>
    <mergeCell ref="G54:G55"/>
    <mergeCell ref="E56:E57"/>
    <mergeCell ref="F56:F57"/>
    <mergeCell ref="G56:G57"/>
    <mergeCell ref="E54:E55"/>
    <mergeCell ref="F54:F55"/>
    <mergeCell ref="A58:A59"/>
    <mergeCell ref="B58:B59"/>
    <mergeCell ref="A52:A53"/>
    <mergeCell ref="B52:B53"/>
    <mergeCell ref="C52:C53"/>
    <mergeCell ref="D52:D53"/>
    <mergeCell ref="C44:C45"/>
    <mergeCell ref="D44:D45"/>
    <mergeCell ref="A56:A57"/>
    <mergeCell ref="B56:B57"/>
    <mergeCell ref="C56:C57"/>
    <mergeCell ref="D56:D57"/>
    <mergeCell ref="A54:A55"/>
    <mergeCell ref="B54:B55"/>
    <mergeCell ref="C54:C55"/>
    <mergeCell ref="D54:D55"/>
    <mergeCell ref="A46:A47"/>
    <mergeCell ref="B46:B47"/>
    <mergeCell ref="C46:C47"/>
    <mergeCell ref="D46:D47"/>
    <mergeCell ref="E46:E47"/>
    <mergeCell ref="A44:A45"/>
    <mergeCell ref="B44:B45"/>
    <mergeCell ref="E50:E51"/>
    <mergeCell ref="A48:A49"/>
    <mergeCell ref="B48:B49"/>
    <mergeCell ref="C48:C49"/>
    <mergeCell ref="D48:D49"/>
    <mergeCell ref="A50:A51"/>
    <mergeCell ref="B50:B51"/>
    <mergeCell ref="C50:C51"/>
    <mergeCell ref="D50:D51"/>
    <mergeCell ref="E48:E49"/>
    <mergeCell ref="B42:B43"/>
    <mergeCell ref="C42:C43"/>
    <mergeCell ref="D42:D43"/>
    <mergeCell ref="E42:E43"/>
    <mergeCell ref="A40:A41"/>
    <mergeCell ref="B40:B41"/>
    <mergeCell ref="C40:C41"/>
    <mergeCell ref="D40:D41"/>
    <mergeCell ref="E44:E45"/>
    <mergeCell ref="G52:G53"/>
    <mergeCell ref="A32:A33"/>
    <mergeCell ref="B32:B33"/>
    <mergeCell ref="C32:C33"/>
    <mergeCell ref="D32:D33"/>
    <mergeCell ref="E32:E33"/>
    <mergeCell ref="A34:A35"/>
    <mergeCell ref="B34:B35"/>
    <mergeCell ref="C34:C35"/>
    <mergeCell ref="F48:F49"/>
    <mergeCell ref="D34:D35"/>
    <mergeCell ref="E34:E35"/>
    <mergeCell ref="E36:E37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40:E41"/>
    <mergeCell ref="A42:A43"/>
    <mergeCell ref="F42:F43"/>
    <mergeCell ref="G42:G43"/>
    <mergeCell ref="G48:G49"/>
    <mergeCell ref="F50:F51"/>
    <mergeCell ref="G50:G51"/>
    <mergeCell ref="F44:F45"/>
    <mergeCell ref="G44:G45"/>
    <mergeCell ref="F46:F47"/>
    <mergeCell ref="G46:G47"/>
    <mergeCell ref="F32:F33"/>
    <mergeCell ref="G32:G33"/>
    <mergeCell ref="G26:G27"/>
    <mergeCell ref="G28:G29"/>
    <mergeCell ref="F38:F39"/>
    <mergeCell ref="G38:G39"/>
    <mergeCell ref="F40:F41"/>
    <mergeCell ref="G40:G41"/>
    <mergeCell ref="F34:F35"/>
    <mergeCell ref="G34:G35"/>
    <mergeCell ref="F36:F37"/>
    <mergeCell ref="G36:G37"/>
    <mergeCell ref="F30:F31"/>
    <mergeCell ref="G30:G31"/>
    <mergeCell ref="G4:G5"/>
    <mergeCell ref="E6:E7"/>
    <mergeCell ref="G6:G7"/>
    <mergeCell ref="F6:F7"/>
    <mergeCell ref="E4:F5"/>
    <mergeCell ref="E8:E9"/>
    <mergeCell ref="G8:G9"/>
    <mergeCell ref="F8:F9"/>
    <mergeCell ref="A4:A5"/>
    <mergeCell ref="B4:B5"/>
    <mergeCell ref="C4:C5"/>
    <mergeCell ref="D4:D5"/>
    <mergeCell ref="A6:A7"/>
    <mergeCell ref="B6:B7"/>
    <mergeCell ref="C12:C13"/>
    <mergeCell ref="D12:D13"/>
    <mergeCell ref="F12:F13"/>
    <mergeCell ref="F14:F15"/>
    <mergeCell ref="A14:A15"/>
    <mergeCell ref="B14:B15"/>
    <mergeCell ref="C8:C9"/>
    <mergeCell ref="D8:D9"/>
    <mergeCell ref="C6:C7"/>
    <mergeCell ref="D6:D7"/>
    <mergeCell ref="A10:A11"/>
    <mergeCell ref="B10:B11"/>
    <mergeCell ref="C10:C11"/>
    <mergeCell ref="D10:D11"/>
    <mergeCell ref="A8:A9"/>
    <mergeCell ref="B8:B9"/>
    <mergeCell ref="E10:E11"/>
    <mergeCell ref="G10:G11"/>
    <mergeCell ref="E12:E13"/>
    <mergeCell ref="G12:G13"/>
    <mergeCell ref="F10:F11"/>
    <mergeCell ref="E16:E17"/>
    <mergeCell ref="G16:G17"/>
    <mergeCell ref="E14:E15"/>
    <mergeCell ref="G14:G15"/>
    <mergeCell ref="F16:F17"/>
    <mergeCell ref="F24:F25"/>
    <mergeCell ref="F26:F27"/>
    <mergeCell ref="F28:F29"/>
    <mergeCell ref="E26:E27"/>
    <mergeCell ref="G18:G19"/>
    <mergeCell ref="E20:E21"/>
    <mergeCell ref="G20:G21"/>
    <mergeCell ref="E18:E19"/>
    <mergeCell ref="G22:G23"/>
    <mergeCell ref="F20:F21"/>
    <mergeCell ref="F22:F23"/>
    <mergeCell ref="F18:F19"/>
    <mergeCell ref="G24:G25"/>
    <mergeCell ref="A30:A31"/>
    <mergeCell ref="B30:B31"/>
    <mergeCell ref="C30:C31"/>
    <mergeCell ref="D30:D31"/>
    <mergeCell ref="E22:E23"/>
    <mergeCell ref="E28:E29"/>
    <mergeCell ref="E24:E25"/>
    <mergeCell ref="A28:A29"/>
    <mergeCell ref="B28:B29"/>
    <mergeCell ref="C28:C29"/>
    <mergeCell ref="D28:D29"/>
    <mergeCell ref="B24:B25"/>
    <mergeCell ref="C24:C25"/>
    <mergeCell ref="D24:D25"/>
    <mergeCell ref="E30:E31"/>
    <mergeCell ref="B22:B23"/>
    <mergeCell ref="C22:C23"/>
    <mergeCell ref="B2:C2"/>
    <mergeCell ref="A26:A27"/>
    <mergeCell ref="B26:B27"/>
    <mergeCell ref="C26:C27"/>
    <mergeCell ref="D26:D27"/>
    <mergeCell ref="D22:D23"/>
    <mergeCell ref="A24:A25"/>
    <mergeCell ref="D20:D21"/>
    <mergeCell ref="D18:D19"/>
    <mergeCell ref="A22:A23"/>
    <mergeCell ref="A18:A19"/>
    <mergeCell ref="B18:B19"/>
    <mergeCell ref="C18:C19"/>
    <mergeCell ref="A20:A21"/>
    <mergeCell ref="B20:B21"/>
    <mergeCell ref="C20:C21"/>
    <mergeCell ref="A16:A17"/>
    <mergeCell ref="B16:B17"/>
    <mergeCell ref="C16:C17"/>
    <mergeCell ref="D16:D17"/>
    <mergeCell ref="C14:C15"/>
    <mergeCell ref="D14:D15"/>
    <mergeCell ref="A12:A13"/>
    <mergeCell ref="B12:B13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5"/>
  </sheetPr>
  <dimension ref="A1:J44"/>
  <sheetViews>
    <sheetView topLeftCell="A4" workbookViewId="0">
      <selection activeCell="I17" sqref="I17"/>
    </sheetView>
  </sheetViews>
  <sheetFormatPr defaultRowHeight="12.75"/>
  <cols>
    <col min="7" max="7" width="12.28515625" customWidth="1"/>
    <col min="8" max="8" width="12.85546875" customWidth="1"/>
  </cols>
  <sheetData>
    <row r="1" spans="1:10" ht="29.25" customHeight="1" thickBot="1">
      <c r="A1" s="229" t="str">
        <f>HYPERLINK([1]реквизиты!$A$2)</f>
        <v>Чемпионат России по САМБО среди женщин</v>
      </c>
      <c r="B1" s="230"/>
      <c r="C1" s="230"/>
      <c r="D1" s="230"/>
      <c r="E1" s="230"/>
      <c r="F1" s="230"/>
      <c r="G1" s="230"/>
      <c r="H1" s="231"/>
    </row>
    <row r="2" spans="1:10" ht="12.75" customHeight="1">
      <c r="A2" s="482" t="str">
        <f>HYPERLINK([1]реквизиты!$A$3)</f>
        <v>4-8  марта  2016 г.  г. Химки</v>
      </c>
      <c r="B2" s="482"/>
      <c r="C2" s="482"/>
      <c r="D2" s="482"/>
      <c r="E2" s="482"/>
      <c r="F2" s="482"/>
      <c r="G2" s="482"/>
      <c r="H2" s="482"/>
    </row>
    <row r="3" spans="1:10" ht="18.75" thickBot="1">
      <c r="A3" s="483" t="s">
        <v>30</v>
      </c>
      <c r="B3" s="483"/>
      <c r="C3" s="483"/>
      <c r="D3" s="483"/>
      <c r="E3" s="483"/>
      <c r="F3" s="483"/>
      <c r="G3" s="483"/>
      <c r="H3" s="483"/>
    </row>
    <row r="4" spans="1:10" ht="18.75" thickBot="1">
      <c r="B4" s="68"/>
      <c r="C4" s="69"/>
      <c r="D4" s="484" t="str">
        <f>пр.взв.!D4</f>
        <v>в.к. 56  кг.</v>
      </c>
      <c r="E4" s="485"/>
      <c r="F4" s="486"/>
      <c r="G4" s="69"/>
      <c r="H4" s="69"/>
    </row>
    <row r="5" spans="1:10" ht="18.75" thickBot="1">
      <c r="A5" s="69"/>
      <c r="B5" s="69"/>
      <c r="C5" s="69"/>
      <c r="D5" s="69"/>
      <c r="E5" s="69"/>
      <c r="F5" s="69"/>
      <c r="G5" s="69"/>
      <c r="H5" s="69"/>
    </row>
    <row r="6" spans="1:10" ht="12.75" customHeight="1">
      <c r="A6" s="479" t="s">
        <v>31</v>
      </c>
      <c r="B6" s="473" t="str">
        <f>VLOOKUP(J6,пр.взв.!B6:G133,2,FALSE)</f>
        <v>ВАЛОВА Анастасия Владимировна</v>
      </c>
      <c r="C6" s="473"/>
      <c r="D6" s="473"/>
      <c r="E6" s="473"/>
      <c r="F6" s="473"/>
      <c r="G6" s="473"/>
      <c r="H6" s="475" t="str">
        <f>VLOOKUP(J6,пр.взв.!B6:G133,3,FALSE)</f>
        <v>25.10.90 мсмк</v>
      </c>
      <c r="I6" s="69"/>
      <c r="J6" s="73">
        <f>пр.хода!K17</f>
        <v>15</v>
      </c>
    </row>
    <row r="7" spans="1:10" ht="12.75" customHeight="1">
      <c r="A7" s="480"/>
      <c r="B7" s="474"/>
      <c r="C7" s="474"/>
      <c r="D7" s="474"/>
      <c r="E7" s="474"/>
      <c r="F7" s="474"/>
      <c r="G7" s="474"/>
      <c r="H7" s="476"/>
      <c r="I7" s="69"/>
      <c r="J7" s="73"/>
    </row>
    <row r="8" spans="1:10" ht="12.75" customHeight="1">
      <c r="A8" s="480"/>
      <c r="B8" s="477" t="str">
        <f>VLOOKUP(J6,пр.взв.!B6:G133,4,FALSE)</f>
        <v>МОС</v>
      </c>
      <c r="C8" s="477"/>
      <c r="D8" s="477" t="str">
        <f>VLOOKUP(J6,пр.взв.!B6:G133,5,FALSE)</f>
        <v xml:space="preserve"> Москва ВС</v>
      </c>
      <c r="E8" s="477"/>
      <c r="F8" s="477"/>
      <c r="G8" s="477"/>
      <c r="H8" s="478"/>
      <c r="I8" s="69"/>
      <c r="J8" s="73"/>
    </row>
    <row r="9" spans="1:10" ht="13.5" customHeight="1" thickBot="1">
      <c r="A9" s="481"/>
      <c r="B9" s="468"/>
      <c r="C9" s="468"/>
      <c r="D9" s="468"/>
      <c r="E9" s="468"/>
      <c r="F9" s="468"/>
      <c r="G9" s="468"/>
      <c r="H9" s="469"/>
      <c r="I9" s="69"/>
      <c r="J9" s="73"/>
    </row>
    <row r="10" spans="1:10" ht="18.75" thickBot="1">
      <c r="A10" s="69"/>
      <c r="B10" s="69"/>
      <c r="C10" s="69"/>
      <c r="D10" s="69"/>
      <c r="E10" s="69"/>
      <c r="F10" s="69"/>
      <c r="G10" s="69"/>
      <c r="H10" s="69"/>
      <c r="I10" s="69"/>
      <c r="J10" s="73"/>
    </row>
    <row r="11" spans="1:10" ht="12.75" customHeight="1">
      <c r="A11" s="487" t="s">
        <v>32</v>
      </c>
      <c r="B11" s="473" t="str">
        <f>VLOOKUP(J11,пр.взв.!B6:G133,2,FALSE)</f>
        <v>Храмцова Кристина Валерьевна</v>
      </c>
      <c r="C11" s="473"/>
      <c r="D11" s="473"/>
      <c r="E11" s="473"/>
      <c r="F11" s="473"/>
      <c r="G11" s="473"/>
      <c r="H11" s="475" t="str">
        <f>VLOOKUP(J11,пр.взв.!B6:G133,3,FALSE)</f>
        <v>21.05.92 мс</v>
      </c>
      <c r="I11" s="69"/>
      <c r="J11" s="73">
        <f>пр.хода!K25</f>
        <v>16</v>
      </c>
    </row>
    <row r="12" spans="1:10" ht="12.75" customHeight="1">
      <c r="A12" s="488"/>
      <c r="B12" s="474"/>
      <c r="C12" s="474"/>
      <c r="D12" s="474"/>
      <c r="E12" s="474"/>
      <c r="F12" s="474"/>
      <c r="G12" s="474"/>
      <c r="H12" s="476"/>
      <c r="I12" s="69"/>
      <c r="J12" s="73"/>
    </row>
    <row r="13" spans="1:10" ht="12.75" customHeight="1">
      <c r="A13" s="488"/>
      <c r="B13" s="477" t="str">
        <f>VLOOKUP(J11,пр.взв.!B6:G133,4,FALSE)</f>
        <v>МОС</v>
      </c>
      <c r="C13" s="477"/>
      <c r="D13" s="477" t="str">
        <f>VLOOKUP(J11,пр.взв.!B6:G133,5,FALSE)</f>
        <v>Москва МКС</v>
      </c>
      <c r="E13" s="477"/>
      <c r="F13" s="477"/>
      <c r="G13" s="477"/>
      <c r="H13" s="478"/>
      <c r="I13" s="69"/>
      <c r="J13" s="73"/>
    </row>
    <row r="14" spans="1:10" ht="13.5" customHeight="1" thickBot="1">
      <c r="A14" s="489"/>
      <c r="B14" s="468"/>
      <c r="C14" s="468"/>
      <c r="D14" s="468"/>
      <c r="E14" s="468"/>
      <c r="F14" s="468"/>
      <c r="G14" s="468"/>
      <c r="H14" s="469"/>
      <c r="I14" s="69"/>
      <c r="J14" s="73"/>
    </row>
    <row r="15" spans="1:10" ht="18.75" thickBot="1">
      <c r="A15" s="69"/>
      <c r="B15" s="69"/>
      <c r="C15" s="69"/>
      <c r="D15" s="69"/>
      <c r="E15" s="69"/>
      <c r="F15" s="69"/>
      <c r="G15" s="69"/>
      <c r="H15" s="69"/>
      <c r="I15" s="69"/>
      <c r="J15" s="73"/>
    </row>
    <row r="16" spans="1:10" ht="12.75" customHeight="1">
      <c r="A16" s="470" t="s">
        <v>33</v>
      </c>
      <c r="B16" s="473" t="str">
        <f>VLOOKUP(J16,пр.взв.!B6:G133,2,FALSE)</f>
        <v>БЕЛЫХ Анастасия Олеговна</v>
      </c>
      <c r="C16" s="473"/>
      <c r="D16" s="473"/>
      <c r="E16" s="473"/>
      <c r="F16" s="473"/>
      <c r="G16" s="473"/>
      <c r="H16" s="475" t="str">
        <f>VLOOKUP(J16,пр.взв.!B6:G133,3,FALSE)</f>
        <v>25.07. 92  мсмк</v>
      </c>
      <c r="I16" s="69"/>
      <c r="J16" s="73">
        <f>пр.хода!O11</f>
        <v>18</v>
      </c>
    </row>
    <row r="17" spans="1:10" ht="12.75" customHeight="1">
      <c r="A17" s="471"/>
      <c r="B17" s="474"/>
      <c r="C17" s="474"/>
      <c r="D17" s="474"/>
      <c r="E17" s="474"/>
      <c r="F17" s="474"/>
      <c r="G17" s="474"/>
      <c r="H17" s="476"/>
      <c r="I17" s="69"/>
      <c r="J17" s="73"/>
    </row>
    <row r="18" spans="1:10" ht="12.75" customHeight="1">
      <c r="A18" s="471"/>
      <c r="B18" s="477" t="str">
        <f>VLOOKUP(J16,пр.взв.!B6:G133,4,FALSE)</f>
        <v>ПФО</v>
      </c>
      <c r="C18" s="477"/>
      <c r="D18" s="477" t="str">
        <f>VLOOKUP(J16,пр.взв.!B6:G133,5,FALSE)</f>
        <v xml:space="preserve">Пермский, Березники  </v>
      </c>
      <c r="E18" s="477"/>
      <c r="F18" s="477"/>
      <c r="G18" s="477"/>
      <c r="H18" s="478"/>
      <c r="I18" s="69"/>
      <c r="J18" s="73"/>
    </row>
    <row r="19" spans="1:10" ht="13.5" customHeight="1" thickBot="1">
      <c r="A19" s="472"/>
      <c r="B19" s="468"/>
      <c r="C19" s="468"/>
      <c r="D19" s="468"/>
      <c r="E19" s="468"/>
      <c r="F19" s="468"/>
      <c r="G19" s="468"/>
      <c r="H19" s="469"/>
      <c r="I19" s="69"/>
      <c r="J19" s="73"/>
    </row>
    <row r="20" spans="1:10" ht="18.75" thickBot="1">
      <c r="A20" s="69"/>
      <c r="B20" s="69"/>
      <c r="C20" s="69"/>
      <c r="D20" s="69"/>
      <c r="E20" s="69"/>
      <c r="F20" s="69"/>
      <c r="G20" s="69"/>
      <c r="H20" s="69"/>
      <c r="I20" s="69"/>
      <c r="J20" s="73"/>
    </row>
    <row r="21" spans="1:10" ht="12.75" customHeight="1">
      <c r="A21" s="470" t="s">
        <v>33</v>
      </c>
      <c r="B21" s="473" t="str">
        <f>VLOOKUP(J21,пр.взв.!B6:G133,2,FALSE)</f>
        <v>БИККУЖИНА Алия Минихановна</v>
      </c>
      <c r="C21" s="473"/>
      <c r="D21" s="473"/>
      <c r="E21" s="473"/>
      <c r="F21" s="473"/>
      <c r="G21" s="473"/>
      <c r="H21" s="475" t="str">
        <f>VLOOKUP(J21,пр.взв.!B7:G138,3,FALSE)</f>
        <v>08.01.92 мс</v>
      </c>
      <c r="I21" s="69"/>
      <c r="J21" s="73">
        <f>пр.хода!O39</f>
        <v>17</v>
      </c>
    </row>
    <row r="22" spans="1:10" ht="12.75" customHeight="1">
      <c r="A22" s="471"/>
      <c r="B22" s="474"/>
      <c r="C22" s="474"/>
      <c r="D22" s="474"/>
      <c r="E22" s="474"/>
      <c r="F22" s="474"/>
      <c r="G22" s="474"/>
      <c r="H22" s="476"/>
      <c r="I22" s="69"/>
      <c r="J22" s="73"/>
    </row>
    <row r="23" spans="1:10" ht="12.75" customHeight="1">
      <c r="A23" s="471"/>
      <c r="B23" s="477" t="str">
        <f>VLOOKUP(J21,пр.взв.!B6:G133,4,FALSE)</f>
        <v>ПФО</v>
      </c>
      <c r="C23" s="477"/>
      <c r="D23" s="477" t="str">
        <f>VLOOKUP(J21,пр.взв.!B6:G133,5,FALSE)</f>
        <v>Оренбургская Кувандык МО</v>
      </c>
      <c r="E23" s="477"/>
      <c r="F23" s="477"/>
      <c r="G23" s="477"/>
      <c r="H23" s="478"/>
      <c r="I23" s="69"/>
    </row>
    <row r="24" spans="1:10" ht="13.5" customHeight="1" thickBot="1">
      <c r="A24" s="472"/>
      <c r="B24" s="468"/>
      <c r="C24" s="468"/>
      <c r="D24" s="468"/>
      <c r="E24" s="468"/>
      <c r="F24" s="468"/>
      <c r="G24" s="468"/>
      <c r="H24" s="469"/>
      <c r="I24" s="69"/>
    </row>
    <row r="25" spans="1:10" ht="18">
      <c r="A25" s="69"/>
      <c r="B25" s="69"/>
      <c r="C25" s="69"/>
      <c r="D25" s="69"/>
      <c r="E25" s="69"/>
      <c r="F25" s="69"/>
      <c r="G25" s="69"/>
      <c r="H25" s="69"/>
    </row>
    <row r="26" spans="1:10" ht="18">
      <c r="A26" s="69" t="s">
        <v>52</v>
      </c>
      <c r="B26" s="69"/>
      <c r="C26" s="69"/>
      <c r="D26" s="69"/>
      <c r="E26" s="69"/>
      <c r="F26" s="69"/>
      <c r="G26" s="69"/>
      <c r="H26" s="69"/>
    </row>
    <row r="27" spans="1:10" ht="13.5" thickBot="1"/>
    <row r="28" spans="1:10" ht="12.75" customHeight="1">
      <c r="A28" s="464" t="str">
        <f>VLOOKUP(J28,пр.взв.!B7:H70,7,FALSE)</f>
        <v xml:space="preserve">Ватутина НВ,Быстров ИС, Сабуров АЛ, </v>
      </c>
      <c r="B28" s="465"/>
      <c r="C28" s="465"/>
      <c r="D28" s="465"/>
      <c r="E28" s="465"/>
      <c r="F28" s="465"/>
      <c r="G28" s="465"/>
      <c r="H28" s="466"/>
      <c r="J28">
        <f>пр.хода!K17</f>
        <v>15</v>
      </c>
    </row>
    <row r="29" spans="1:10" ht="13.5" customHeight="1" thickBot="1">
      <c r="A29" s="467"/>
      <c r="B29" s="468"/>
      <c r="C29" s="468"/>
      <c r="D29" s="468"/>
      <c r="E29" s="468"/>
      <c r="F29" s="468"/>
      <c r="G29" s="468"/>
      <c r="H29" s="469"/>
    </row>
    <row r="32" spans="1:10" ht="18">
      <c r="A32" s="69" t="s">
        <v>34</v>
      </c>
      <c r="B32" s="69"/>
      <c r="C32" s="69"/>
      <c r="D32" s="69"/>
      <c r="E32" s="69"/>
      <c r="F32" s="69"/>
      <c r="G32" s="69"/>
      <c r="H32" s="69"/>
    </row>
    <row r="33" spans="1:8" ht="18">
      <c r="A33" s="69"/>
      <c r="B33" s="69"/>
      <c r="C33" s="69"/>
      <c r="D33" s="69"/>
      <c r="E33" s="69"/>
      <c r="F33" s="69"/>
      <c r="G33" s="69"/>
      <c r="H33" s="69"/>
    </row>
    <row r="34" spans="1:8" ht="18">
      <c r="A34" s="69"/>
      <c r="B34" s="69"/>
      <c r="C34" s="69"/>
      <c r="D34" s="69"/>
      <c r="E34" s="69"/>
      <c r="F34" s="69"/>
      <c r="G34" s="69"/>
      <c r="H34" s="69"/>
    </row>
    <row r="35" spans="1:8" ht="18">
      <c r="A35" s="70"/>
      <c r="B35" s="70"/>
      <c r="C35" s="70"/>
      <c r="D35" s="70"/>
      <c r="E35" s="70"/>
      <c r="F35" s="70"/>
      <c r="G35" s="70"/>
      <c r="H35" s="70"/>
    </row>
    <row r="36" spans="1:8" ht="18">
      <c r="A36" s="71"/>
      <c r="B36" s="71"/>
      <c r="C36" s="71"/>
      <c r="D36" s="71"/>
      <c r="E36" s="71"/>
      <c r="F36" s="71"/>
      <c r="G36" s="71"/>
      <c r="H36" s="71"/>
    </row>
    <row r="37" spans="1:8" ht="18">
      <c r="A37" s="70"/>
      <c r="B37" s="70"/>
      <c r="C37" s="70"/>
      <c r="D37" s="70"/>
      <c r="E37" s="70"/>
      <c r="F37" s="70"/>
      <c r="G37" s="70"/>
      <c r="H37" s="70"/>
    </row>
    <row r="38" spans="1:8" ht="18">
      <c r="A38" s="72"/>
      <c r="B38" s="72"/>
      <c r="C38" s="72"/>
      <c r="D38" s="72"/>
      <c r="E38" s="72"/>
      <c r="F38" s="72"/>
      <c r="G38" s="72"/>
      <c r="H38" s="72"/>
    </row>
    <row r="39" spans="1:8" ht="18">
      <c r="A39" s="70"/>
      <c r="B39" s="70"/>
      <c r="C39" s="70"/>
      <c r="D39" s="70"/>
      <c r="E39" s="70"/>
      <c r="F39" s="70"/>
      <c r="G39" s="70"/>
      <c r="H39" s="70"/>
    </row>
    <row r="40" spans="1:8" ht="18">
      <c r="A40" s="72"/>
      <c r="B40" s="72"/>
      <c r="C40" s="72"/>
      <c r="D40" s="72"/>
      <c r="E40" s="72"/>
      <c r="F40" s="72"/>
      <c r="G40" s="72"/>
      <c r="H40" s="72"/>
    </row>
    <row r="41" spans="1:8" ht="18">
      <c r="A41" s="70"/>
      <c r="B41" s="70"/>
      <c r="C41" s="70"/>
      <c r="D41" s="70"/>
      <c r="E41" s="70"/>
      <c r="F41" s="70"/>
      <c r="G41" s="70"/>
      <c r="H41" s="70"/>
    </row>
    <row r="42" spans="1:8" ht="18">
      <c r="A42" s="72"/>
      <c r="B42" s="72"/>
      <c r="C42" s="72"/>
      <c r="D42" s="72"/>
      <c r="E42" s="72"/>
      <c r="F42" s="72"/>
      <c r="G42" s="72"/>
      <c r="H42" s="72"/>
    </row>
    <row r="43" spans="1:8" ht="18">
      <c r="A43" s="70"/>
      <c r="B43" s="70"/>
      <c r="C43" s="70"/>
      <c r="D43" s="70"/>
      <c r="E43" s="70"/>
      <c r="F43" s="70"/>
      <c r="G43" s="70"/>
      <c r="H43" s="70"/>
    </row>
    <row r="44" spans="1:8" ht="18">
      <c r="A44" s="72"/>
      <c r="B44" s="72"/>
      <c r="C44" s="72"/>
      <c r="D44" s="72"/>
      <c r="E44" s="72"/>
      <c r="F44" s="72"/>
      <c r="G44" s="72"/>
      <c r="H44" s="72"/>
    </row>
  </sheetData>
  <mergeCells count="25">
    <mergeCell ref="A1:H1"/>
    <mergeCell ref="A2:H2"/>
    <mergeCell ref="A3:H3"/>
    <mergeCell ref="D4:F4"/>
    <mergeCell ref="A11:A14"/>
    <mergeCell ref="B6:G7"/>
    <mergeCell ref="B11:G12"/>
    <mergeCell ref="H6:H7"/>
    <mergeCell ref="B8:C9"/>
    <mergeCell ref="D8:H9"/>
    <mergeCell ref="D13:H14"/>
    <mergeCell ref="B13:C14"/>
    <mergeCell ref="H11:H12"/>
    <mergeCell ref="A6:A9"/>
    <mergeCell ref="B16:G17"/>
    <mergeCell ref="H16:H17"/>
    <mergeCell ref="B18:C19"/>
    <mergeCell ref="D18:H19"/>
    <mergeCell ref="A16:A19"/>
    <mergeCell ref="A28:H29"/>
    <mergeCell ref="A21:A24"/>
    <mergeCell ref="B21:G22"/>
    <mergeCell ref="H21:H22"/>
    <mergeCell ref="B23:C24"/>
    <mergeCell ref="D23:H24"/>
  </mergeCells>
  <phoneticPr fontId="1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4"/>
  </sheetPr>
  <dimension ref="A1:AG59"/>
  <sheetViews>
    <sheetView workbookViewId="0">
      <selection activeCell="H1" sqref="H1:N1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33" ht="36" customHeight="1">
      <c r="A1" s="495" t="str">
        <f>HYPERLINK([1]реквизиты!$A$2)</f>
        <v>Чемпионат России по САМБО среди женщин</v>
      </c>
      <c r="B1" s="495"/>
      <c r="C1" s="495"/>
      <c r="D1" s="495"/>
      <c r="E1" s="495"/>
      <c r="F1" s="495"/>
      <c r="G1" s="495"/>
      <c r="H1" s="495" t="str">
        <f>HYPERLINK([1]реквизиты!$A$2)</f>
        <v>Чемпионат России по САМБО среди женщин</v>
      </c>
      <c r="I1" s="495"/>
      <c r="J1" s="495"/>
      <c r="K1" s="495"/>
      <c r="L1" s="495"/>
      <c r="M1" s="495"/>
      <c r="N1" s="495"/>
      <c r="O1" s="65"/>
      <c r="P1" s="65"/>
      <c r="Q1" s="65"/>
      <c r="R1" s="65"/>
      <c r="S1" s="65"/>
      <c r="T1" s="65"/>
      <c r="U1" s="65"/>
      <c r="V1" s="65"/>
      <c r="W1" s="6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5">
      <c r="A2" s="233" t="str">
        <f>HYPERLINK([1]реквизиты!$A$15)</f>
        <v/>
      </c>
      <c r="B2" s="496"/>
      <c r="C2" s="496"/>
      <c r="D2" s="496"/>
      <c r="E2" s="496"/>
      <c r="F2" s="496"/>
      <c r="G2" s="496"/>
      <c r="H2" s="233" t="str">
        <f>HYPERLINK([1]реквизиты!$A$15)</f>
        <v/>
      </c>
      <c r="I2" s="496"/>
      <c r="J2" s="496"/>
      <c r="K2" s="496"/>
      <c r="L2" s="496"/>
      <c r="M2" s="496"/>
      <c r="N2" s="496"/>
      <c r="O2" s="38"/>
      <c r="P2" s="38"/>
      <c r="Q2" s="38"/>
      <c r="R2" s="30"/>
      <c r="S2" s="30"/>
    </row>
    <row r="3" spans="1:33" ht="15.75">
      <c r="B3" s="37" t="s">
        <v>11</v>
      </c>
      <c r="C3" s="407" t="str">
        <f>HYPERLINK(пр.взв.!D4)</f>
        <v>в.к. 56  кг.</v>
      </c>
      <c r="D3" s="407"/>
      <c r="E3" s="41"/>
      <c r="F3" s="41"/>
      <c r="G3" s="41"/>
      <c r="I3" s="37" t="s">
        <v>12</v>
      </c>
      <c r="J3" s="407" t="str">
        <f>HYPERLINK(пр.взв.!D4)</f>
        <v>в.к. 56  кг.</v>
      </c>
      <c r="K3" s="407"/>
      <c r="L3" s="41"/>
      <c r="M3" s="41"/>
      <c r="N3" s="41"/>
    </row>
    <row r="4" spans="1:33" ht="16.5" thickBot="1">
      <c r="A4" s="494"/>
      <c r="B4" s="494"/>
    </row>
    <row r="5" spans="1:33" ht="12.75" customHeight="1">
      <c r="A5" s="497">
        <v>1</v>
      </c>
      <c r="B5" s="499" t="str">
        <f>VLOOKUP(A5,пр.взв.!B5:C68,2,FALSE)</f>
        <v>Питкилёва Александра Витальевна</v>
      </c>
      <c r="C5" s="499" t="str">
        <f>VLOOKUP(A5,пр.взв.!B5:G68,3,FALSE)</f>
        <v>09.02.95 мс</v>
      </c>
      <c r="D5" s="499" t="str">
        <f>VLOOKUP(A5,пр.взв.!B5:G68,4,FALSE)</f>
        <v>ЦФО</v>
      </c>
      <c r="G5" s="19"/>
      <c r="H5" s="492">
        <v>2</v>
      </c>
      <c r="I5" s="490" t="str">
        <f>VLOOKUP(H5,пр.взв.!B7:C70,2,FALSE)</f>
        <v>Поликарпова Анастасия Валерьевна</v>
      </c>
      <c r="J5" s="490" t="str">
        <f>VLOOKUP(H5,пр.взв.!B7:E70,3,FALSE)</f>
        <v>12.09.92 мс</v>
      </c>
      <c r="K5" s="490" t="str">
        <f>VLOOKUP(H5,пр.взв.!B7:E70,4,FALSE)</f>
        <v>МОС</v>
      </c>
    </row>
    <row r="6" spans="1:33" ht="15.75">
      <c r="A6" s="498"/>
      <c r="B6" s="500"/>
      <c r="C6" s="500"/>
      <c r="D6" s="500"/>
      <c r="E6" s="2"/>
      <c r="F6" s="2"/>
      <c r="G6" s="12"/>
      <c r="H6" s="493"/>
      <c r="I6" s="491"/>
      <c r="J6" s="491"/>
      <c r="K6" s="491"/>
    </row>
    <row r="7" spans="1:33" ht="15.75">
      <c r="A7" s="498">
        <v>17</v>
      </c>
      <c r="B7" s="491" t="str">
        <f>VLOOKUP(A7,пр.взв.!B7:C70,2,FALSE)</f>
        <v>БИККУЖИНА Алия Минихановна</v>
      </c>
      <c r="C7" s="491" t="str">
        <f>VLOOKUP(A7,пр.взв.!B5:G68,3,FALSE)</f>
        <v>08.01.92 мс</v>
      </c>
      <c r="D7" s="491" t="str">
        <f>VLOOKUP(A7,пр.взв.!B5:G68,4,FALSE)</f>
        <v>ПФО</v>
      </c>
      <c r="E7" s="4"/>
      <c r="F7" s="2"/>
      <c r="G7" s="2"/>
      <c r="H7" s="504">
        <v>18</v>
      </c>
      <c r="I7" s="501" t="str">
        <f>VLOOKUP(H7,пр.взв.!B9:C72,2,FALSE)</f>
        <v>БЕЛЫХ Анастасия Олеговна</v>
      </c>
      <c r="J7" s="501" t="str">
        <f>VLOOKUP(H7,пр.взв.!B9:E72,3,FALSE)</f>
        <v>25.07. 92  мсмк</v>
      </c>
      <c r="K7" s="501" t="str">
        <f>VLOOKUP(H7,пр.взв.!B9:E72,4,FALSE)</f>
        <v>ПФО</v>
      </c>
      <c r="L7" s="43"/>
      <c r="M7" s="45"/>
    </row>
    <row r="8" spans="1:33" ht="16.5" thickBot="1">
      <c r="A8" s="503"/>
      <c r="B8" s="500"/>
      <c r="C8" s="500"/>
      <c r="D8" s="500"/>
      <c r="E8" s="5"/>
      <c r="F8" s="9"/>
      <c r="G8" s="2"/>
      <c r="H8" s="493"/>
      <c r="I8" s="502"/>
      <c r="J8" s="502"/>
      <c r="K8" s="502"/>
      <c r="L8" s="44"/>
      <c r="M8" s="45"/>
    </row>
    <row r="9" spans="1:33" ht="15.75">
      <c r="A9" s="497">
        <v>9</v>
      </c>
      <c r="B9" s="499" t="str">
        <f>VLOOKUP(A9,пр.взв.!B9:C72,2,FALSE)</f>
        <v xml:space="preserve">Митина Ольга Александровна </v>
      </c>
      <c r="C9" s="499" t="str">
        <f>VLOOKUP(A9,пр.взв.!B5:G68,3,FALSE)</f>
        <v>08.07.1994 мс</v>
      </c>
      <c r="D9" s="499" t="str">
        <f>VLOOKUP(A9,пр.взв.!B5:G68,4,FALSE)</f>
        <v>ДВФО</v>
      </c>
      <c r="E9" s="5"/>
      <c r="F9" s="6"/>
      <c r="G9" s="2"/>
      <c r="H9" s="492">
        <v>10</v>
      </c>
      <c r="I9" s="490" t="str">
        <f>VLOOKUP(H9,пр.взв.!B11:C74,2,FALSE)</f>
        <v>КРОТОВА Наталья Алексеевна</v>
      </c>
      <c r="J9" s="490" t="str">
        <f>VLOOKUP(H9,пр.взв.!B11:E74,3,FALSE)</f>
        <v>09.04.91 мс</v>
      </c>
      <c r="K9" s="490" t="str">
        <f>VLOOKUP(H9,пр.взв.!B11:E74,4,FALSE)</f>
        <v>СПБ</v>
      </c>
      <c r="L9" s="44"/>
      <c r="M9" s="46"/>
    </row>
    <row r="10" spans="1:33" ht="15.75">
      <c r="A10" s="498"/>
      <c r="B10" s="500"/>
      <c r="C10" s="500"/>
      <c r="D10" s="500"/>
      <c r="E10" s="10"/>
      <c r="F10" s="7"/>
      <c r="G10" s="2"/>
      <c r="H10" s="493"/>
      <c r="I10" s="491"/>
      <c r="J10" s="491"/>
      <c r="K10" s="491"/>
      <c r="L10" s="42"/>
      <c r="M10" s="47"/>
    </row>
    <row r="11" spans="1:33" ht="15.75">
      <c r="A11" s="498">
        <v>25</v>
      </c>
      <c r="B11" s="491" t="e">
        <f>VLOOKUP(A11,пр.взв.!B11:C74,2,FALSE)</f>
        <v>#N/A</v>
      </c>
      <c r="C11" s="491" t="e">
        <f>VLOOKUP(A11,пр.взв.!B5:G68,3,FALSE)</f>
        <v>#N/A</v>
      </c>
      <c r="D11" s="491" t="e">
        <f>VLOOKUP(A11,пр.взв.!B5:G68,4,FALSE)</f>
        <v>#N/A</v>
      </c>
      <c r="E11" s="3"/>
      <c r="F11" s="7"/>
      <c r="G11" s="2"/>
      <c r="H11" s="504">
        <v>26</v>
      </c>
      <c r="I11" s="501" t="e">
        <f>VLOOKUP(H11,пр.взв.!B13:C76,2,FALSE)</f>
        <v>#N/A</v>
      </c>
      <c r="J11" s="501" t="e">
        <f>VLOOKUP(H11,пр.взв.!B13:E76,3,FALSE)</f>
        <v>#N/A</v>
      </c>
      <c r="K11" s="501" t="e">
        <f>VLOOKUP(H11,пр.взв.!B13:E76,4,FALSE)</f>
        <v>#N/A</v>
      </c>
      <c r="M11" s="48"/>
    </row>
    <row r="12" spans="1:33" ht="16.5" thickBot="1">
      <c r="A12" s="503"/>
      <c r="B12" s="500"/>
      <c r="C12" s="500"/>
      <c r="D12" s="500"/>
      <c r="E12" s="2"/>
      <c r="F12" s="7"/>
      <c r="G12" s="9"/>
      <c r="H12" s="493"/>
      <c r="I12" s="502"/>
      <c r="J12" s="502"/>
      <c r="K12" s="502"/>
      <c r="M12" s="48"/>
    </row>
    <row r="13" spans="1:33" ht="15.75">
      <c r="A13" s="497">
        <v>5</v>
      </c>
      <c r="B13" s="499" t="str">
        <f>VLOOKUP(A13,пр.взв.!B13:C76,2,FALSE)</f>
        <v>Кузнецова Алина Сергеевна</v>
      </c>
      <c r="C13" s="499" t="str">
        <f>VLOOKUP(A13,пр.взв.!B5:G68,3,FALSE)</f>
        <v>25.07.1985 мс</v>
      </c>
      <c r="D13" s="499" t="str">
        <f>VLOOKUP(A13,пр.взв.!B5:G68,4,FALSE)</f>
        <v>МОС</v>
      </c>
      <c r="E13" s="2"/>
      <c r="F13" s="7"/>
      <c r="G13" s="13"/>
      <c r="H13" s="492">
        <v>6</v>
      </c>
      <c r="I13" s="490" t="str">
        <f>VLOOKUP(H13,пр.взв.!B15:C78,2,FALSE)</f>
        <v>Усатова Александра Андреевна</v>
      </c>
      <c r="J13" s="490" t="str">
        <f>VLOOKUP(H13,пр.взв.!B15:E78,3,FALSE)</f>
        <v>14.10.95 мс</v>
      </c>
      <c r="K13" s="490" t="str">
        <f>VLOOKUP(H13,пр.взв.!B15:E78,4,FALSE)</f>
        <v>КФО</v>
      </c>
      <c r="M13" s="48"/>
      <c r="N13" s="50"/>
    </row>
    <row r="14" spans="1:33" ht="15.75">
      <c r="A14" s="498"/>
      <c r="B14" s="500"/>
      <c r="C14" s="500"/>
      <c r="D14" s="500"/>
      <c r="E14" s="8"/>
      <c r="F14" s="7"/>
      <c r="G14" s="2"/>
      <c r="H14" s="493"/>
      <c r="I14" s="491"/>
      <c r="J14" s="491"/>
      <c r="K14" s="491"/>
      <c r="L14" s="43"/>
      <c r="M14" s="47"/>
      <c r="N14" s="48"/>
    </row>
    <row r="15" spans="1:33" ht="15.75">
      <c r="A15" s="498">
        <v>21</v>
      </c>
      <c r="B15" s="491" t="str">
        <f>VLOOKUP(A15,пр.взв.!B15:C78,2,FALSE)</f>
        <v>Голакова Кристина Сергеевна</v>
      </c>
      <c r="C15" s="491" t="str">
        <f>VLOOKUP(A15,пр.взв.!B5:G68,3,FALSE)</f>
        <v>15.10.1995 мс</v>
      </c>
      <c r="D15" s="491" t="str">
        <f>VLOOKUP(A15,пр.взв.!B5:G68,4,FALSE)</f>
        <v>ЦФО</v>
      </c>
      <c r="E15" s="4"/>
      <c r="F15" s="7"/>
      <c r="G15" s="2"/>
      <c r="H15" s="504">
        <v>22</v>
      </c>
      <c r="I15" s="501" t="str">
        <f>VLOOKUP(H15,пр.взв.!B17:C80,2,FALSE)</f>
        <v>Аноко Дарья Александровна</v>
      </c>
      <c r="J15" s="501" t="str">
        <f>VLOOKUP(H15,пр.взв.!B17:E80,3,FALSE)</f>
        <v>24.01.92 кмс</v>
      </c>
      <c r="K15" s="501" t="str">
        <f>VLOOKUP(H15,пр.взв.!B17:E80,4,FALSE)</f>
        <v>ЮФО</v>
      </c>
      <c r="L15" s="44"/>
      <c r="M15" s="47"/>
      <c r="N15" s="48"/>
    </row>
    <row r="16" spans="1:33" ht="16.5" thickBot="1">
      <c r="A16" s="503"/>
      <c r="B16" s="500"/>
      <c r="C16" s="500"/>
      <c r="D16" s="500"/>
      <c r="E16" s="5"/>
      <c r="F16" s="11"/>
      <c r="G16" s="2"/>
      <c r="H16" s="493"/>
      <c r="I16" s="502"/>
      <c r="J16" s="502"/>
      <c r="K16" s="502"/>
      <c r="L16" s="44"/>
      <c r="M16" s="49"/>
      <c r="N16" s="48"/>
    </row>
    <row r="17" spans="1:14" ht="15.75">
      <c r="A17" s="497">
        <v>13</v>
      </c>
      <c r="B17" s="499" t="str">
        <f>VLOOKUP(A17,пр.взв.!B17:C80,2,FALSE)</f>
        <v>Карекян Кристина Хачиковна</v>
      </c>
      <c r="C17" s="499" t="str">
        <f>VLOOKUP(A17,пр.взв.!B5:G68,3,FALSE)</f>
        <v>23.01.95 мс</v>
      </c>
      <c r="D17" s="499" t="str">
        <f>VLOOKUP(A17,пр.взв.!B5:G68,4,FALSE)</f>
        <v>ЮФО</v>
      </c>
      <c r="E17" s="5"/>
      <c r="F17" s="2"/>
      <c r="G17" s="2"/>
      <c r="H17" s="492">
        <v>14</v>
      </c>
      <c r="I17" s="490" t="str">
        <f>VLOOKUP(H17,пр.взв.!B19:C82,2,FALSE)</f>
        <v>МАРЧЕНКОВА Светлана Леонидовна</v>
      </c>
      <c r="J17" s="490" t="str">
        <f>VLOOKUP(H17,пр.взв.!B19:E82,3,FALSE)</f>
        <v>05.03.81 мс</v>
      </c>
      <c r="K17" s="490" t="str">
        <f>VLOOKUP(H17,пр.взв.!B19:E82,4,FALSE)</f>
        <v>ЦФО</v>
      </c>
      <c r="L17" s="44"/>
      <c r="M17" s="45"/>
      <c r="N17" s="48"/>
    </row>
    <row r="18" spans="1:14" ht="15.75">
      <c r="A18" s="498"/>
      <c r="B18" s="500"/>
      <c r="C18" s="500"/>
      <c r="D18" s="500"/>
      <c r="E18" s="10"/>
      <c r="F18" s="2"/>
      <c r="G18" s="2"/>
      <c r="H18" s="493"/>
      <c r="I18" s="491"/>
      <c r="J18" s="491"/>
      <c r="K18" s="491"/>
      <c r="L18" s="42"/>
      <c r="M18" s="45"/>
      <c r="N18" s="48"/>
    </row>
    <row r="19" spans="1:14" ht="15.75">
      <c r="A19" s="498">
        <v>29</v>
      </c>
      <c r="B19" s="491" t="e">
        <f>VLOOKUP(A19,пр.взв.!B19:C82,2,FALSE)</f>
        <v>#N/A</v>
      </c>
      <c r="C19" s="491" t="e">
        <f>VLOOKUP(A19,пр.взв.!B5:G68,3,FALSE)</f>
        <v>#N/A</v>
      </c>
      <c r="D19" s="491" t="e">
        <f>VLOOKUP(A19,пр.взв.!B5:G68,4,FALSE)</f>
        <v>#N/A</v>
      </c>
      <c r="E19" s="3"/>
      <c r="F19" s="2"/>
      <c r="G19" s="2"/>
      <c r="H19" s="504">
        <v>30</v>
      </c>
      <c r="I19" s="501" t="e">
        <f>VLOOKUP(H19,пр.взв.!B21:C84,2,FALSE)</f>
        <v>#N/A</v>
      </c>
      <c r="J19" s="501" t="e">
        <f>VLOOKUP(H19,пр.взв.!B21:E84,3,FALSE)</f>
        <v>#N/A</v>
      </c>
      <c r="K19" s="501" t="e">
        <f>VLOOKUP(H19,пр.взв.!B21:E84,4,FALSE)</f>
        <v>#N/A</v>
      </c>
      <c r="N19" s="48"/>
    </row>
    <row r="20" spans="1:14" ht="16.5" thickBot="1">
      <c r="A20" s="503"/>
      <c r="B20" s="500"/>
      <c r="C20" s="500"/>
      <c r="D20" s="500"/>
      <c r="E20" s="2"/>
      <c r="F20" s="2"/>
      <c r="G20" s="40"/>
      <c r="H20" s="493"/>
      <c r="I20" s="502"/>
      <c r="J20" s="502"/>
      <c r="K20" s="502"/>
      <c r="N20" s="51"/>
    </row>
    <row r="21" spans="1:14" ht="15.75">
      <c r="A21" s="497">
        <v>3</v>
      </c>
      <c r="B21" s="499" t="str">
        <f>VLOOKUP(A21,пр.взв.!B5:C68,2,FALSE)</f>
        <v>Осипова Мария Евгеньевна</v>
      </c>
      <c r="C21" s="499" t="str">
        <f>VLOOKUP(A21,пр.взв.!B5:G68,3,FALSE)</f>
        <v>24.05.93 мс</v>
      </c>
      <c r="D21" s="499" t="str">
        <f>VLOOKUP(A21,пр.взв.!B5:G68,4,FALSE)</f>
        <v>УФО</v>
      </c>
      <c r="E21" s="2"/>
      <c r="F21" s="2"/>
      <c r="G21" s="2"/>
      <c r="H21" s="492">
        <v>4</v>
      </c>
      <c r="I21" s="490" t="str">
        <f>VLOOKUP(H21,пр.взв.!B7:C70,2,FALSE)</f>
        <v xml:space="preserve">Кусяева Ильзира Аксановна </v>
      </c>
      <c r="J21" s="490" t="str">
        <f>VLOOKUP(H21,пр.взв.!B7:E70,3,FALSE)</f>
        <v>13.08.96 мс</v>
      </c>
      <c r="K21" s="490" t="str">
        <f>VLOOKUP(H21,пр.взв.!B7:E70,4,FALSE)</f>
        <v>УФО</v>
      </c>
      <c r="N21" s="48"/>
    </row>
    <row r="22" spans="1:14" ht="15.75">
      <c r="A22" s="498"/>
      <c r="B22" s="500"/>
      <c r="C22" s="500"/>
      <c r="D22" s="500"/>
      <c r="E22" s="8"/>
      <c r="F22" s="2"/>
      <c r="G22" s="2"/>
      <c r="H22" s="493"/>
      <c r="I22" s="491"/>
      <c r="J22" s="491"/>
      <c r="K22" s="491"/>
      <c r="N22" s="48"/>
    </row>
    <row r="23" spans="1:14" ht="15.75">
      <c r="A23" s="498">
        <v>19</v>
      </c>
      <c r="B23" s="491" t="str">
        <f>VLOOKUP(A23,пр.взв.!B23:C86,2,FALSE)</f>
        <v>Боева Марина Вадимовна</v>
      </c>
      <c r="C23" s="491" t="str">
        <f>VLOOKUP(A23,пр.взв.!B5:G68,3,FALSE)</f>
        <v>05.10.92 мс</v>
      </c>
      <c r="D23" s="491" t="str">
        <f>VLOOKUP(A23,пр.взв.!B5:G68,4,FALSE)</f>
        <v>СПБ</v>
      </c>
      <c r="E23" s="4"/>
      <c r="F23" s="2"/>
      <c r="G23" s="2"/>
      <c r="H23" s="504">
        <v>20</v>
      </c>
      <c r="I23" s="501" t="str">
        <f>VLOOKUP(H23,пр.взв.!B25:C88,2,FALSE)</f>
        <v>Круглая Елена Евгеньевна</v>
      </c>
      <c r="J23" s="501" t="str">
        <f>VLOOKUP(H23,пр.взв.!B25:E88,3,FALSE)</f>
        <v>15.08.94 кмс</v>
      </c>
      <c r="K23" s="501" t="str">
        <f>VLOOKUP(H23,пр.взв.!B25:E88,4,FALSE)</f>
        <v>ЮФО</v>
      </c>
      <c r="L23" s="43"/>
      <c r="M23" s="45"/>
      <c r="N23" s="48"/>
    </row>
    <row r="24" spans="1:14" ht="16.5" thickBot="1">
      <c r="A24" s="503"/>
      <c r="B24" s="500"/>
      <c r="C24" s="500"/>
      <c r="D24" s="500"/>
      <c r="E24" s="5"/>
      <c r="F24" s="9"/>
      <c r="G24" s="2"/>
      <c r="H24" s="493"/>
      <c r="I24" s="502"/>
      <c r="J24" s="502"/>
      <c r="K24" s="502"/>
      <c r="L24" s="44"/>
      <c r="M24" s="45"/>
      <c r="N24" s="48"/>
    </row>
    <row r="25" spans="1:14" ht="15.75">
      <c r="A25" s="497">
        <v>11</v>
      </c>
      <c r="B25" s="499" t="str">
        <f>VLOOKUP(A25,пр.взв.!B25:C88,2,FALSE)</f>
        <v>Кичигина Светлана Валентиновна</v>
      </c>
      <c r="C25" s="499" t="str">
        <f>VLOOKUP(A25,пр.взв.!B5:G68,3,FALSE)</f>
        <v>25.04.94 кмс</v>
      </c>
      <c r="D25" s="499" t="str">
        <f>VLOOKUP(A25,пр.взв.!B5:G68,4,FALSE)</f>
        <v>ЮФО</v>
      </c>
      <c r="E25" s="5"/>
      <c r="F25" s="6"/>
      <c r="G25" s="2"/>
      <c r="H25" s="492">
        <v>12</v>
      </c>
      <c r="I25" s="490" t="str">
        <f>VLOOKUP(H25,пр.взв.!B27:C90,2,FALSE)</f>
        <v>Иванова Елена Геннадьевна</v>
      </c>
      <c r="J25" s="490" t="str">
        <f>VLOOKUP(H25,пр.взв.!B27:E90,3,FALSE)</f>
        <v>15.05.87 мс</v>
      </c>
      <c r="K25" s="490" t="str">
        <f>VLOOKUP(H25,пр.взв.!B27:E90,4,FALSE)</f>
        <v>СЗФО</v>
      </c>
      <c r="L25" s="44"/>
      <c r="M25" s="46"/>
      <c r="N25" s="48"/>
    </row>
    <row r="26" spans="1:14" ht="15.75">
      <c r="A26" s="498"/>
      <c r="B26" s="500"/>
      <c r="C26" s="500"/>
      <c r="D26" s="500"/>
      <c r="E26" s="10"/>
      <c r="F26" s="7"/>
      <c r="G26" s="2"/>
      <c r="H26" s="493"/>
      <c r="I26" s="491"/>
      <c r="J26" s="491"/>
      <c r="K26" s="491"/>
      <c r="L26" s="42"/>
      <c r="M26" s="47"/>
      <c r="N26" s="48"/>
    </row>
    <row r="27" spans="1:14" ht="15.75">
      <c r="A27" s="498">
        <v>27</v>
      </c>
      <c r="B27" s="491" t="e">
        <f>VLOOKUP(A27,пр.взв.!B27:C90,2,FALSE)</f>
        <v>#N/A</v>
      </c>
      <c r="C27" s="491" t="e">
        <f>VLOOKUP(A27,пр.взв.!B5:G68,3,FALSE)</f>
        <v>#N/A</v>
      </c>
      <c r="D27" s="491" t="e">
        <f>VLOOKUP(A27,пр.взв.!B5:G68,4,FALSE)</f>
        <v>#N/A</v>
      </c>
      <c r="E27" s="3"/>
      <c r="F27" s="7"/>
      <c r="G27" s="2"/>
      <c r="H27" s="504">
        <v>28</v>
      </c>
      <c r="I27" s="501" t="e">
        <f>VLOOKUP(H27,пр.взв.!B29:C92,2,FALSE)</f>
        <v>#N/A</v>
      </c>
      <c r="J27" s="501" t="e">
        <f>VLOOKUP(H27,пр.взв.!B29:E92,3,FALSE)</f>
        <v>#N/A</v>
      </c>
      <c r="K27" s="501" t="e">
        <f>VLOOKUP(H27,пр.взв.!B29:E92,4,FALSE)</f>
        <v>#N/A</v>
      </c>
      <c r="M27" s="48"/>
      <c r="N27" s="48"/>
    </row>
    <row r="28" spans="1:14" ht="16.5" thickBot="1">
      <c r="A28" s="503"/>
      <c r="B28" s="500"/>
      <c r="C28" s="500"/>
      <c r="D28" s="500"/>
      <c r="E28" s="2"/>
      <c r="F28" s="7"/>
      <c r="G28" s="2"/>
      <c r="H28" s="493"/>
      <c r="I28" s="502"/>
      <c r="J28" s="502"/>
      <c r="K28" s="502"/>
      <c r="M28" s="48"/>
      <c r="N28" s="48"/>
    </row>
    <row r="29" spans="1:14" ht="15.75">
      <c r="A29" s="497">
        <v>7</v>
      </c>
      <c r="B29" s="499" t="str">
        <f>VLOOKUP(A29,пр.взв.!B5:C68,2,FALSE)</f>
        <v>ЕВГЕНЬЕВА Валентина Эдуардовна</v>
      </c>
      <c r="C29" s="499" t="str">
        <f>VLOOKUP(A29,пр.взв.!B5:G68,3,FALSE)</f>
        <v>28.08.91 мс</v>
      </c>
      <c r="D29" s="499" t="str">
        <f>VLOOKUP(A29,пр.взв.!B5:G68,4,FALSE)</f>
        <v>ЮФО</v>
      </c>
      <c r="E29" s="2"/>
      <c r="F29" s="7"/>
      <c r="G29" s="52"/>
      <c r="H29" s="492">
        <v>8</v>
      </c>
      <c r="I29" s="490" t="str">
        <f>VLOOKUP(H29,пр.взв.!B7:C70,2,FALSE)</f>
        <v>ЕЛИЗАРОВА Екатерина Геннадьевна</v>
      </c>
      <c r="J29" s="490" t="str">
        <f>VLOOKUP(H29,пр.взв.!B7:E70,3,FALSE)</f>
        <v>16.02.86  мс</v>
      </c>
      <c r="K29" s="490" t="str">
        <f>VLOOKUP(H29,пр.взв.!B7:E70,4,FALSE)</f>
        <v>ПФО</v>
      </c>
      <c r="M29" s="48"/>
      <c r="N29" s="51"/>
    </row>
    <row r="30" spans="1:14" ht="15.75">
      <c r="A30" s="498"/>
      <c r="B30" s="500"/>
      <c r="C30" s="500"/>
      <c r="D30" s="500"/>
      <c r="E30" s="8"/>
      <c r="F30" s="7"/>
      <c r="G30" s="2"/>
      <c r="H30" s="493"/>
      <c r="I30" s="491"/>
      <c r="J30" s="491"/>
      <c r="K30" s="491"/>
      <c r="M30" s="48"/>
    </row>
    <row r="31" spans="1:14" ht="15.75">
      <c r="A31" s="498">
        <v>23</v>
      </c>
      <c r="B31" s="491" t="e">
        <f>VLOOKUP(A31,пр.взв.!B31:C94,2,FALSE)</f>
        <v>#N/A</v>
      </c>
      <c r="C31" s="491" t="e">
        <f>VLOOKUP(A31,пр.взв.!B5:G68,3,FALSE)</f>
        <v>#N/A</v>
      </c>
      <c r="D31" s="491" t="e">
        <f>VLOOKUP(A31,пр.взв.!B5:G68,4,FALSE)</f>
        <v>#N/A</v>
      </c>
      <c r="E31" s="4"/>
      <c r="F31" s="7"/>
      <c r="G31" s="2"/>
      <c r="H31" s="504">
        <v>24</v>
      </c>
      <c r="I31" s="501" t="e">
        <f>VLOOKUP(H31,пр.взв.!B33:C96,2,FALSE)</f>
        <v>#N/A</v>
      </c>
      <c r="J31" s="501" t="e">
        <f>VLOOKUP(H31,пр.взв.!B33:E96,3,FALSE)</f>
        <v>#N/A</v>
      </c>
      <c r="K31" s="501" t="e">
        <f>VLOOKUP(H31,пр.взв.!B33:E96,4,FALSE)</f>
        <v>#N/A</v>
      </c>
      <c r="L31" s="43"/>
      <c r="M31" s="47"/>
    </row>
    <row r="32" spans="1:14" ht="16.5" thickBot="1">
      <c r="A32" s="503"/>
      <c r="B32" s="500"/>
      <c r="C32" s="500"/>
      <c r="D32" s="500"/>
      <c r="E32" s="5"/>
      <c r="F32" s="11"/>
      <c r="G32" s="2"/>
      <c r="H32" s="493"/>
      <c r="I32" s="502"/>
      <c r="J32" s="502"/>
      <c r="K32" s="502"/>
      <c r="L32" s="44"/>
      <c r="M32" s="49"/>
    </row>
    <row r="33" spans="1:16" ht="15.75">
      <c r="A33" s="497">
        <v>15</v>
      </c>
      <c r="B33" s="499" t="str">
        <f>VLOOKUP(A33,пр.взв.!B33:C96,2,FALSE)</f>
        <v>ВАЛОВА Анастасия Владимировна</v>
      </c>
      <c r="C33" s="499" t="str">
        <f>VLOOKUP(A33,пр.взв.!B5:G68,3,FALSE)</f>
        <v>25.10.90 мсмк</v>
      </c>
      <c r="D33" s="499" t="str">
        <f>VLOOKUP(A33,пр.взв.!B5:G68,4,FALSE)</f>
        <v>МОС</v>
      </c>
      <c r="E33" s="5"/>
      <c r="F33" s="2"/>
      <c r="G33" s="2"/>
      <c r="H33" s="492">
        <v>16</v>
      </c>
      <c r="I33" s="490" t="str">
        <f>VLOOKUP(H33,пр.взв.!B35:C98,2,FALSE)</f>
        <v>Храмцова Кристина Валерьевна</v>
      </c>
      <c r="J33" s="490" t="str">
        <f>VLOOKUP(H33,пр.взв.!B35:E98,3,FALSE)</f>
        <v>21.05.92 мс</v>
      </c>
      <c r="K33" s="490" t="str">
        <f>VLOOKUP(H33,пр.взв.!B35:E98,4,FALSE)</f>
        <v>МОС</v>
      </c>
      <c r="L33" s="44"/>
      <c r="M33" s="45"/>
    </row>
    <row r="34" spans="1:16" ht="15.75">
      <c r="A34" s="498"/>
      <c r="B34" s="500"/>
      <c r="C34" s="500"/>
      <c r="D34" s="500"/>
      <c r="E34" s="10"/>
      <c r="F34" s="2"/>
      <c r="G34" s="2"/>
      <c r="H34" s="493"/>
      <c r="I34" s="491"/>
      <c r="J34" s="491"/>
      <c r="K34" s="491"/>
      <c r="L34" s="42"/>
      <c r="M34" s="45"/>
    </row>
    <row r="35" spans="1:16" ht="15.75">
      <c r="A35" s="498">
        <v>31</v>
      </c>
      <c r="B35" s="491" t="e">
        <f>VLOOKUP(A35,пр.взв.!B35:C98,2,FALSE)</f>
        <v>#N/A</v>
      </c>
      <c r="C35" s="491" t="e">
        <f>VLOOKUP(A35,пр.взв.!B5:G68,3,FALSE)</f>
        <v>#N/A</v>
      </c>
      <c r="D35" s="491" t="e">
        <f>VLOOKUP(A35,пр.взв.!B5:G68,4,FALSE)</f>
        <v>#N/A</v>
      </c>
      <c r="E35" s="3"/>
      <c r="F35" s="2"/>
      <c r="G35" s="2"/>
      <c r="H35" s="504">
        <v>32</v>
      </c>
      <c r="I35" s="501" t="e">
        <f>VLOOKUP(H35,пр.взв.!B37:C100,2,FALSE)</f>
        <v>#N/A</v>
      </c>
      <c r="J35" s="501" t="e">
        <f>VLOOKUP(H35,пр.взв.!B37:E100,3,FALSE)</f>
        <v>#N/A</v>
      </c>
      <c r="K35" s="501" t="e">
        <f>VLOOKUP(H35,пр.взв.!B37:E100,4,FALSE)</f>
        <v>#N/A</v>
      </c>
    </row>
    <row r="36" spans="1:16" ht="13.5" customHeight="1" thickBot="1">
      <c r="A36" s="503"/>
      <c r="B36" s="505"/>
      <c r="C36" s="505"/>
      <c r="D36" s="505"/>
      <c r="H36" s="506"/>
      <c r="I36" s="502"/>
      <c r="J36" s="502"/>
      <c r="K36" s="502"/>
    </row>
    <row r="37" spans="1:16" ht="15.75">
      <c r="A37" s="1"/>
      <c r="B37" s="1"/>
      <c r="C37" s="1"/>
      <c r="E37" s="2"/>
      <c r="F37" s="2"/>
      <c r="G37" s="2"/>
      <c r="P37" s="31"/>
    </row>
    <row r="38" spans="1:16">
      <c r="A38" s="37" t="s">
        <v>2</v>
      </c>
      <c r="B38" s="15"/>
      <c r="C38" s="28"/>
      <c r="D38" s="16"/>
      <c r="E38" s="21"/>
      <c r="F38" s="21"/>
      <c r="H38" s="37" t="s">
        <v>3</v>
      </c>
      <c r="I38" s="15"/>
      <c r="J38" s="28"/>
      <c r="K38" s="61"/>
      <c r="L38" s="25"/>
      <c r="M38" s="25"/>
      <c r="N38" s="15"/>
      <c r="O38" s="15"/>
      <c r="P38" s="15"/>
    </row>
    <row r="39" spans="1:16">
      <c r="A39" s="1"/>
      <c r="B39" s="15"/>
      <c r="C39" s="25"/>
      <c r="I39" s="15"/>
      <c r="J39" s="25"/>
      <c r="K39" s="15"/>
      <c r="L39" s="15"/>
      <c r="M39" s="15"/>
      <c r="N39" s="15"/>
      <c r="O39" s="15"/>
      <c r="P39" s="15"/>
    </row>
    <row r="40" spans="1:16">
      <c r="B40" s="20"/>
      <c r="C40" s="22"/>
      <c r="D40" s="21"/>
      <c r="E40" s="21"/>
      <c r="I40" s="20"/>
      <c r="J40" s="22"/>
      <c r="K40" s="21"/>
      <c r="L40" s="21"/>
      <c r="N40" s="15"/>
      <c r="O40" s="15"/>
      <c r="P40" s="15"/>
    </row>
    <row r="41" spans="1:16">
      <c r="B41" s="15"/>
      <c r="C41" s="24"/>
      <c r="D41" s="16"/>
      <c r="E41" s="21"/>
      <c r="I41" s="15"/>
      <c r="J41" s="24"/>
      <c r="K41" s="16"/>
      <c r="L41" s="21"/>
      <c r="N41" s="15"/>
      <c r="O41" s="15"/>
      <c r="P41" s="15"/>
    </row>
    <row r="42" spans="1:16">
      <c r="B42" s="15"/>
      <c r="C42" s="24"/>
      <c r="D42" s="26"/>
      <c r="E42" s="25"/>
      <c r="I42" s="15"/>
      <c r="J42" s="24"/>
      <c r="K42" s="26"/>
      <c r="L42" s="25"/>
      <c r="N42" s="15"/>
      <c r="O42" s="15"/>
      <c r="P42" s="15"/>
    </row>
    <row r="43" spans="1:16">
      <c r="B43" s="14"/>
      <c r="C43" s="18"/>
      <c r="D43" s="27"/>
      <c r="E43" s="58"/>
      <c r="I43" s="14"/>
      <c r="J43" s="18"/>
      <c r="K43" s="27"/>
      <c r="L43" s="58"/>
      <c r="N43" s="15"/>
      <c r="O43" s="15"/>
      <c r="P43" s="15"/>
    </row>
    <row r="44" spans="1:16">
      <c r="B44" s="15"/>
      <c r="C44" s="23"/>
      <c r="D44" s="24"/>
      <c r="E44" s="22"/>
      <c r="I44" s="15"/>
      <c r="J44" s="23"/>
      <c r="K44" s="24"/>
      <c r="L44" s="22"/>
      <c r="N44" s="15"/>
      <c r="O44" s="15"/>
      <c r="P44" s="15"/>
    </row>
    <row r="45" spans="1:16">
      <c r="B45" s="15"/>
      <c r="C45" s="21"/>
      <c r="D45" s="18"/>
      <c r="E45" s="24"/>
      <c r="I45" s="15"/>
      <c r="J45" s="21"/>
      <c r="K45" s="18"/>
      <c r="L45" s="24"/>
      <c r="N45" s="15"/>
      <c r="O45" s="15"/>
      <c r="P45" s="15"/>
    </row>
    <row r="46" spans="1:16">
      <c r="B46" s="15"/>
      <c r="E46" s="48"/>
      <c r="I46" s="15"/>
      <c r="L46" s="48"/>
      <c r="N46" s="15"/>
      <c r="O46" s="15"/>
      <c r="P46" s="15"/>
    </row>
    <row r="47" spans="1:16">
      <c r="B47" s="15"/>
      <c r="C47" s="16"/>
      <c r="D47" s="21"/>
      <c r="E47" s="24"/>
      <c r="F47" s="60"/>
      <c r="I47" s="15"/>
      <c r="J47" s="16"/>
      <c r="K47" s="21"/>
      <c r="L47" s="24"/>
      <c r="M47" s="60"/>
      <c r="N47" s="15"/>
      <c r="O47" s="15"/>
      <c r="P47" s="15"/>
    </row>
    <row r="48" spans="1:16">
      <c r="B48" s="20"/>
      <c r="C48" s="22"/>
      <c r="D48" s="21"/>
      <c r="E48" s="24"/>
      <c r="F48" s="50"/>
      <c r="I48" s="20"/>
      <c r="J48" s="22"/>
      <c r="K48" s="21"/>
      <c r="L48" s="24"/>
      <c r="M48" s="50"/>
      <c r="N48" s="15"/>
      <c r="O48" s="15"/>
      <c r="P48" s="15"/>
    </row>
    <row r="49" spans="1:16">
      <c r="B49" s="15"/>
      <c r="C49" s="24"/>
      <c r="D49" s="16"/>
      <c r="E49" s="24"/>
      <c r="F49" s="48"/>
      <c r="I49" s="15"/>
      <c r="J49" s="24"/>
      <c r="K49" s="16"/>
      <c r="L49" s="24"/>
      <c r="M49" s="48"/>
      <c r="N49" s="15"/>
      <c r="O49" s="15"/>
      <c r="P49" s="15"/>
    </row>
    <row r="50" spans="1:16">
      <c r="B50" s="15"/>
      <c r="C50" s="25"/>
      <c r="D50" s="26"/>
      <c r="E50" s="24"/>
      <c r="F50" s="48"/>
      <c r="I50" s="15"/>
      <c r="J50" s="25"/>
      <c r="K50" s="26"/>
      <c r="L50" s="24"/>
      <c r="M50" s="48"/>
      <c r="N50" s="15"/>
      <c r="O50" s="15"/>
      <c r="P50" s="15"/>
    </row>
    <row r="51" spans="1:16">
      <c r="B51" s="14"/>
      <c r="C51" s="17"/>
      <c r="D51" s="27"/>
      <c r="E51" s="59"/>
      <c r="F51" s="48"/>
      <c r="I51" s="14"/>
      <c r="J51" s="17"/>
      <c r="K51" s="27"/>
      <c r="L51" s="59"/>
      <c r="M51" s="48"/>
      <c r="N51" s="15"/>
      <c r="O51" s="15"/>
      <c r="P51" s="15"/>
    </row>
    <row r="52" spans="1:16">
      <c r="C52" s="23"/>
      <c r="D52" s="24"/>
      <c r="E52" s="28"/>
      <c r="F52" s="48"/>
      <c r="J52" s="23"/>
      <c r="K52" s="24"/>
      <c r="L52" s="28"/>
      <c r="M52" s="48"/>
      <c r="N52" s="15"/>
      <c r="O52" s="15"/>
      <c r="P52" s="15"/>
    </row>
    <row r="53" spans="1:16">
      <c r="C53" s="21"/>
      <c r="D53" s="18"/>
      <c r="E53" s="25"/>
      <c r="F53" s="51"/>
      <c r="J53" s="21"/>
      <c r="K53" s="18"/>
      <c r="L53" s="25"/>
      <c r="M53" s="51"/>
      <c r="N53" s="15"/>
      <c r="O53" s="15"/>
      <c r="P53" s="15"/>
    </row>
    <row r="54" spans="1:16">
      <c r="I54" s="15"/>
      <c r="J54" s="15"/>
      <c r="K54" s="15"/>
      <c r="L54" s="15"/>
      <c r="M54" s="15"/>
      <c r="N54" s="15"/>
      <c r="O54" s="15"/>
      <c r="P54" s="15"/>
    </row>
    <row r="55" spans="1:16">
      <c r="I55" s="15"/>
      <c r="J55" s="15"/>
      <c r="K55" s="15"/>
      <c r="L55" s="15"/>
      <c r="M55" s="15"/>
      <c r="N55" s="15"/>
      <c r="O55" s="15"/>
      <c r="P55" s="15"/>
    </row>
    <row r="56" spans="1:16">
      <c r="I56" s="15"/>
      <c r="J56" s="15"/>
      <c r="K56" s="15"/>
      <c r="L56" s="15"/>
      <c r="M56" s="15"/>
      <c r="N56" s="15"/>
      <c r="O56" s="15"/>
      <c r="P56" s="15"/>
    </row>
    <row r="57" spans="1:16">
      <c r="I57" s="15"/>
      <c r="J57" s="15"/>
      <c r="K57" s="15"/>
      <c r="L57" s="15"/>
      <c r="M57" s="15"/>
      <c r="N57" s="15"/>
      <c r="O57" s="15"/>
      <c r="P57" s="15"/>
    </row>
    <row r="58" spans="1:16">
      <c r="I58" s="15"/>
      <c r="J58" s="15"/>
      <c r="K58" s="15"/>
      <c r="L58" s="15"/>
      <c r="M58" s="15"/>
      <c r="N58" s="15"/>
      <c r="O58" s="15"/>
      <c r="P58" s="15"/>
    </row>
    <row r="59" spans="1:16">
      <c r="A59" s="32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J3:K3"/>
    <mergeCell ref="C3:D3"/>
    <mergeCell ref="A4:B4"/>
    <mergeCell ref="A1:G1"/>
    <mergeCell ref="A2:G2"/>
    <mergeCell ref="H1:N1"/>
    <mergeCell ref="H2:N2"/>
    <mergeCell ref="A5:A6"/>
    <mergeCell ref="B5:B6"/>
    <mergeCell ref="C5:C6"/>
    <mergeCell ref="D5:D6"/>
    <mergeCell ref="I5:I6"/>
    <mergeCell ref="J5:J6"/>
  </mergeCells>
  <phoneticPr fontId="13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пр.взв.</vt:lpstr>
      <vt:lpstr>пр.хода</vt:lpstr>
      <vt:lpstr>круги</vt:lpstr>
      <vt:lpstr>медали</vt:lpstr>
      <vt:lpstr>Итоговый</vt:lpstr>
      <vt:lpstr>наградной лист</vt:lpstr>
      <vt:lpstr>Стартовый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rafis</cp:lastModifiedBy>
  <cp:lastPrinted>2016-03-07T16:02:35Z</cp:lastPrinted>
  <dcterms:created xsi:type="dcterms:W3CDTF">1996-10-08T23:32:33Z</dcterms:created>
  <dcterms:modified xsi:type="dcterms:W3CDTF">2016-03-07T16:07:51Z</dcterms:modified>
</cp:coreProperties>
</file>