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.взв." sheetId="1" r:id="rId1"/>
    <sheet name="пр.хода" sheetId="2" r:id="rId2"/>
    <sheet name="Итоговы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<sst xmlns="http://schemas.openxmlformats.org/spreadsheetml/2006/main" count="183" uniqueCount="120">
  <si>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</si>
  <si>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</si>
  <si>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</si>
  <si>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</si>
  <si>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</si>
  <si>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</si>
  <si>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</si>
  <si>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</si>
  <si>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</si>
  <si>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</si>
  <si>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</si>
  <si>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</si>
  <si>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</si>
  <si>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</si>
  <si>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</si>
  <si>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</si>
  <si>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</si>
  <si>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 xml:space="preserve"> место</t>
  </si>
  <si>
    <t>7-8</t>
  </si>
  <si>
    <t>1 место</t>
  </si>
  <si>
    <t>9-12</t>
  </si>
  <si>
    <t>13-16</t>
  </si>
  <si>
    <t>гл.судья:</t>
  </si>
  <si>
    <t>гл.секретарь:</t>
  </si>
  <si>
    <t>судьи:</t>
  </si>
  <si>
    <t>врач:</t>
  </si>
  <si>
    <t>21-32</t>
  </si>
  <si>
    <t>ут</t>
  </si>
  <si>
    <t>СКФО</t>
  </si>
  <si>
    <t>Р. Дагестан, Махачкала, ПР</t>
  </si>
  <si>
    <t>Гасанханов З.М., Гасанханов Р.З.</t>
  </si>
  <si>
    <t>АБАЗОВ Ислам Заурбекович</t>
  </si>
  <si>
    <t>26.12.89, МС</t>
  </si>
  <si>
    <t>Ставропольский, Ставрополь, Д.</t>
  </si>
  <si>
    <t>Хапай А.Ю., Хапай Х.Ю.</t>
  </si>
  <si>
    <t>ГУРЬЕВ Анатолий Алексеевич</t>
  </si>
  <si>
    <t>05.12.94, КМС</t>
  </si>
  <si>
    <t>С-П</t>
  </si>
  <si>
    <t>С-Петербург, Д</t>
  </si>
  <si>
    <t>МИШЕВ Демид Викторович</t>
  </si>
  <si>
    <t>16.07.94, КМС</t>
  </si>
  <si>
    <t>МОС</t>
  </si>
  <si>
    <t>Москва, ПР.</t>
  </si>
  <si>
    <t>Журавицкий А.В., Журавицкий С.В.</t>
  </si>
  <si>
    <t>МОХНАТКИН Михаил Александрович</t>
  </si>
  <si>
    <t>16.01.90, МС</t>
  </si>
  <si>
    <t>Санкт-Петербург, ПР</t>
  </si>
  <si>
    <t>Коршунов А.И.</t>
  </si>
  <si>
    <t>МУСИН  Артём Викторович</t>
  </si>
  <si>
    <t>11.01.91 КМС</t>
  </si>
  <si>
    <t>СФО</t>
  </si>
  <si>
    <t>Забайкальский, Чита</t>
  </si>
  <si>
    <t>Бородай ИИ Бадмацыренов ДЦ</t>
  </si>
  <si>
    <t>СОН Александр Чегуевич</t>
  </si>
  <si>
    <t>17.03.88, КМС</t>
  </si>
  <si>
    <t>ДВФО</t>
  </si>
  <si>
    <t>Хабаровский, Хабаровск, ПР</t>
  </si>
  <si>
    <t>Николенко А.Ю.</t>
  </si>
  <si>
    <t>ФУТИН Максим Владимирович</t>
  </si>
  <si>
    <t>30.06.90, МС</t>
  </si>
  <si>
    <t>ПФО</t>
  </si>
  <si>
    <t>Нижегородская, Н.Новгород</t>
  </si>
  <si>
    <t>Мартьянов В.А., Василевский В.Н.</t>
  </si>
  <si>
    <t>ЭРГАРД Владимир Рудольфович</t>
  </si>
  <si>
    <t>08.08.94, КМС</t>
  </si>
  <si>
    <t>С-Петербург, МО</t>
  </si>
  <si>
    <t>Давиденко И.А.</t>
  </si>
  <si>
    <t>КУЗНЕЦОВ Константин Сергеевич</t>
  </si>
  <si>
    <t>23.02.91, КМС</t>
  </si>
  <si>
    <t>СЗФО</t>
  </si>
  <si>
    <t>Ленинградская, Выборг, МО</t>
  </si>
  <si>
    <t>Смирнов А.М.</t>
  </si>
  <si>
    <t>ПЕДЬКО Михаил Андреевич</t>
  </si>
  <si>
    <t>23.06.91, КМС</t>
  </si>
  <si>
    <t>УФО</t>
  </si>
  <si>
    <t>Челябинская, Челябинск</t>
  </si>
  <si>
    <t>Семикин Д.С., Калинин С.И.</t>
  </si>
  <si>
    <t>ДАНЬКОВ Александр Олегович</t>
  </si>
  <si>
    <t>02.03, 89, МС</t>
  </si>
  <si>
    <t>Москва, ПР</t>
  </si>
  <si>
    <t>Елесин Н.А.</t>
  </si>
  <si>
    <t>УМАРОВ Иса Саидалиевич</t>
  </si>
  <si>
    <t>03.03.89, 1р</t>
  </si>
  <si>
    <t>Р.Дагестан, Махачкала, ПР</t>
  </si>
  <si>
    <t>Гасанханов З., Гасанханов Р.</t>
  </si>
  <si>
    <t>ГАМЗАТОВ Шамиль Раджабович</t>
  </si>
  <si>
    <t>09.08.90, КМС</t>
  </si>
  <si>
    <t>Ибрагимов А.Д.</t>
  </si>
  <si>
    <t>АЛИСКЕРОВ Артур Имиржанович</t>
  </si>
  <si>
    <t>02.11.89, КМС</t>
  </si>
  <si>
    <t>Джанбеков Т.А.</t>
  </si>
  <si>
    <t>НЕМКОВ Вадим Александрович</t>
  </si>
  <si>
    <t>20.06.92, МСМК</t>
  </si>
  <si>
    <t>ЦФО</t>
  </si>
  <si>
    <t>Белгородская, Старый Оскол, ПР.</t>
  </si>
  <si>
    <t>Воронов В.М., Мичков А.В.</t>
  </si>
  <si>
    <t>НЕМКОВ Виктор Александрович</t>
  </si>
  <si>
    <t>26.01.1987 МС</t>
  </si>
  <si>
    <t>Белгородская область, Старый оскол</t>
  </si>
  <si>
    <t>СИКАМОВ Салих Сабитович</t>
  </si>
  <si>
    <t>01.09.94, КМС</t>
  </si>
  <si>
    <t>Красноярский, Л-Себирск, МО</t>
  </si>
  <si>
    <t>Галкин ВФ</t>
  </si>
  <si>
    <t>САИЙДАЛИЕВ Казбек Шахэмирович</t>
  </si>
  <si>
    <t>26.08.89, КМС</t>
  </si>
  <si>
    <t>Нижегородская, Кстово, ПР</t>
  </si>
  <si>
    <t>Эмирагаев Э.В., Храмов С.Н.</t>
  </si>
  <si>
    <t>в.к. 100 кг.</t>
  </si>
  <si>
    <t>БАШИРОВ Гаджимурад Раджабович</t>
  </si>
  <si>
    <t>15.12.93, КМС</t>
  </si>
  <si>
    <t>19 участников</t>
  </si>
  <si>
    <t>4:0</t>
  </si>
  <si>
    <t>4:0(н)</t>
  </si>
  <si>
    <t>н</t>
  </si>
  <si>
    <t>3:1</t>
  </si>
  <si>
    <t>Костин А.В., Науменко С.</t>
  </si>
  <si>
    <t>3:0</t>
  </si>
  <si>
    <t>13</t>
  </si>
  <si>
    <t>14-17</t>
  </si>
  <si>
    <t>18-19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</si>
</sst>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0" fillId="0" borderId="0" xfId="0" applyFont="1" applyBorder="1" applyAlignment="1">
      <alignment vertical="center" wrapText="1"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12" fillId="0" borderId="0" xfId="42" applyNumberFormat="1" applyFont="1" applyAlignment="1" applyProtection="1">
      <alignment/>
      <protection/>
    </xf>
    <xf numFmtId="0" fontId="12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5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6" fillId="0" borderId="0" xfId="42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6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6" fillId="0" borderId="22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 horizontal="left"/>
      <protection locked="0"/>
    </xf>
    <xf numFmtId="0" fontId="5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5" fillId="0" borderId="0" xfId="42" applyNumberFormat="1" applyFon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56" fillId="0" borderId="0" xfId="0" applyFont="1" applyAlignment="1" applyProtection="1">
      <alignment horizontal="center"/>
      <protection locked="0"/>
    </xf>
    <xf numFmtId="0" fontId="57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5" fillId="0" borderId="23" xfId="0" applyNumberFormat="1" applyFont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left" vertical="center" wrapText="1"/>
    </xf>
    <xf numFmtId="0" fontId="10" fillId="36" borderId="26" xfId="42" applyFont="1" applyFill="1" applyBorder="1" applyAlignment="1" applyProtection="1">
      <alignment horizontal="center" vertical="center"/>
      <protection/>
    </xf>
    <xf numFmtId="0" fontId="10" fillId="36" borderId="27" xfId="42" applyFont="1" applyFill="1" applyBorder="1" applyAlignment="1" applyProtection="1">
      <alignment horizontal="center" vertical="center"/>
      <protection/>
    </xf>
    <xf numFmtId="0" fontId="10" fillId="36" borderId="28" xfId="42" applyFont="1" applyFill="1" applyBorder="1" applyAlignment="1" applyProtection="1">
      <alignment horizontal="center" vertic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left" vertical="center"/>
    </xf>
    <xf numFmtId="0" fontId="0" fillId="33" borderId="25" xfId="0" applyNumberFormat="1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58" fillId="0" borderId="25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49" fontId="0" fillId="33" borderId="25" xfId="0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0" fontId="9" fillId="0" borderId="30" xfId="0" applyNumberFormat="1" applyFont="1" applyFill="1" applyBorder="1" applyAlignment="1">
      <alignment horizontal="left" vertical="center" wrapText="1"/>
    </xf>
    <xf numFmtId="14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0" fillId="33" borderId="25" xfId="0" applyFont="1" applyFill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42" applyNumberFormat="1" applyFont="1" applyBorder="1" applyAlignment="1" applyProtection="1">
      <alignment horizontal="left" vertical="center" wrapText="1"/>
      <protection locked="0"/>
    </xf>
    <xf numFmtId="0" fontId="6" fillId="0" borderId="32" xfId="0" applyNumberFormat="1" applyFont="1" applyBorder="1" applyAlignment="1" applyProtection="1">
      <alignment horizontal="left" vertical="center" wrapText="1"/>
      <protection locked="0"/>
    </xf>
    <xf numFmtId="0" fontId="59" fillId="0" borderId="33" xfId="42" applyNumberFormat="1" applyFont="1" applyBorder="1" applyAlignment="1" applyProtection="1">
      <alignment horizontal="left" vertical="center" wrapText="1"/>
      <protection locked="0"/>
    </xf>
    <xf numFmtId="0" fontId="59" fillId="0" borderId="32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33" xfId="42" applyNumberFormat="1" applyFont="1" applyBorder="1" applyAlignment="1" applyProtection="1">
      <alignment horizontal="left" vertical="center" wrapText="1"/>
      <protection locked="0"/>
    </xf>
    <xf numFmtId="0" fontId="5" fillId="0" borderId="41" xfId="0" applyNumberFormat="1" applyFont="1" applyBorder="1" applyAlignment="1" applyProtection="1">
      <alignment horizontal="center" vertical="center" wrapText="1"/>
      <protection locked="0"/>
    </xf>
    <xf numFmtId="0" fontId="5" fillId="0" borderId="42" xfId="0" applyNumberFormat="1" applyFont="1" applyBorder="1" applyAlignment="1" applyProtection="1">
      <alignment horizontal="center" vertical="center" wrapText="1"/>
      <protection locked="0"/>
    </xf>
    <xf numFmtId="0" fontId="5" fillId="0" borderId="43" xfId="0" applyNumberFormat="1" applyFont="1" applyBorder="1" applyAlignment="1" applyProtection="1">
      <alignment horizontal="center" vertical="center" wrapText="1"/>
      <protection locked="0"/>
    </xf>
    <xf numFmtId="0" fontId="5" fillId="0" borderId="44" xfId="0" applyNumberFormat="1" applyFont="1" applyBorder="1" applyAlignment="1" applyProtection="1">
      <alignment horizontal="center" vertical="center" wrapText="1"/>
      <protection locked="0"/>
    </xf>
    <xf numFmtId="0" fontId="5" fillId="0" borderId="45" xfId="0" applyNumberFormat="1" applyFont="1" applyBorder="1" applyAlignment="1" applyProtection="1">
      <alignment horizontal="center" vertical="center" wrapText="1"/>
      <protection locked="0"/>
    </xf>
    <xf numFmtId="0" fontId="5" fillId="0" borderId="4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59" fillId="0" borderId="34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7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NumberFormat="1" applyFont="1" applyBorder="1" applyAlignment="1" applyProtection="1">
      <alignment horizontal="center" vertical="center" wrapText="1"/>
      <protection locked="0"/>
    </xf>
    <xf numFmtId="0" fontId="3" fillId="0" borderId="49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50" xfId="42" applyNumberFormat="1" applyFont="1" applyBorder="1" applyAlignment="1" applyProtection="1">
      <alignment horizontal="center" vertical="center" wrapText="1"/>
      <protection locked="0"/>
    </xf>
    <xf numFmtId="0" fontId="5" fillId="0" borderId="51" xfId="0" applyNumberFormat="1" applyFont="1" applyBorder="1" applyAlignment="1" applyProtection="1">
      <alignment horizontal="center" vertical="center" wrapText="1"/>
      <protection locked="0"/>
    </xf>
    <xf numFmtId="0" fontId="5" fillId="0" borderId="52" xfId="0" applyNumberFormat="1" applyFont="1" applyBorder="1" applyAlignment="1" applyProtection="1">
      <alignment horizontal="center" vertical="center" wrapText="1"/>
      <protection locked="0"/>
    </xf>
    <xf numFmtId="0" fontId="5" fillId="0" borderId="53" xfId="0" applyNumberFormat="1" applyFont="1" applyBorder="1" applyAlignment="1" applyProtection="1">
      <alignment horizontal="center" vertical="center" wrapText="1"/>
      <protection locked="0"/>
    </xf>
    <xf numFmtId="0" fontId="5" fillId="0" borderId="54" xfId="0" applyNumberFormat="1" applyFont="1" applyBorder="1" applyAlignment="1" applyProtection="1">
      <alignment horizontal="center" vertical="center" wrapText="1"/>
      <protection locked="0"/>
    </xf>
    <xf numFmtId="0" fontId="5" fillId="0" borderId="55" xfId="0" applyNumberFormat="1" applyFont="1" applyBorder="1" applyAlignment="1" applyProtection="1">
      <alignment horizontal="center" vertical="center" wrapText="1"/>
      <protection locked="0"/>
    </xf>
    <xf numFmtId="0" fontId="5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13" xfId="42" applyNumberFormat="1" applyFont="1" applyBorder="1" applyAlignment="1" applyProtection="1">
      <alignment horizontal="center" vertical="center" wrapText="1"/>
      <protection locked="0"/>
    </xf>
    <xf numFmtId="0" fontId="6" fillId="0" borderId="14" xfId="42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3" fillId="0" borderId="57" xfId="42" applyNumberFormat="1" applyFont="1" applyBorder="1" applyAlignment="1" applyProtection="1">
      <alignment horizontal="center" vertical="center"/>
      <protection locked="0"/>
    </xf>
    <xf numFmtId="0" fontId="3" fillId="0" borderId="58" xfId="0" applyNumberFormat="1" applyFont="1" applyBorder="1" applyAlignment="1" applyProtection="1">
      <alignment horizontal="center" vertical="center"/>
      <protection locked="0"/>
    </xf>
    <xf numFmtId="0" fontId="3" fillId="0" borderId="59" xfId="0" applyNumberFormat="1" applyFont="1" applyBorder="1" applyAlignment="1" applyProtection="1">
      <alignment horizontal="center" vertical="center"/>
      <protection locked="0"/>
    </xf>
    <xf numFmtId="0" fontId="3" fillId="0" borderId="60" xfId="0" applyNumberFormat="1" applyFont="1" applyBorder="1" applyAlignment="1" applyProtection="1">
      <alignment horizontal="center" vertical="center"/>
      <protection locked="0"/>
    </xf>
    <xf numFmtId="0" fontId="5" fillId="0" borderId="0" xfId="42" applyNumberFormat="1" applyFont="1" applyBorder="1" applyAlignment="1" applyProtection="1">
      <alignment horizontal="center" vertical="center" wrapText="1"/>
      <protection locked="0"/>
    </xf>
    <xf numFmtId="0" fontId="5" fillId="36" borderId="26" xfId="42" applyNumberFormat="1" applyFont="1" applyFill="1" applyBorder="1" applyAlignment="1" applyProtection="1">
      <alignment horizontal="center" vertical="center"/>
      <protection locked="0"/>
    </xf>
    <xf numFmtId="0" fontId="5" fillId="36" borderId="27" xfId="42" applyNumberFormat="1" applyFont="1" applyFill="1" applyBorder="1" applyAlignment="1" applyProtection="1">
      <alignment horizontal="center" vertical="center"/>
      <protection locked="0"/>
    </xf>
    <xf numFmtId="0" fontId="5" fillId="36" borderId="28" xfId="42" applyNumberFormat="1" applyFont="1" applyFill="1" applyBorder="1" applyAlignment="1" applyProtection="1">
      <alignment horizontal="center" vertical="center"/>
      <protection locked="0"/>
    </xf>
    <xf numFmtId="0" fontId="6" fillId="0" borderId="6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/>
      <protection/>
    </xf>
    <xf numFmtId="0" fontId="6" fillId="0" borderId="66" xfId="0" applyNumberFormat="1" applyFont="1" applyBorder="1" applyAlignment="1">
      <alignment horizontal="left" vertical="center" wrapText="1"/>
    </xf>
    <xf numFmtId="0" fontId="6" fillId="0" borderId="67" xfId="0" applyNumberFormat="1" applyFont="1" applyBorder="1" applyAlignment="1">
      <alignment horizontal="left" vertical="center" wrapText="1"/>
    </xf>
    <xf numFmtId="0" fontId="16" fillId="36" borderId="26" xfId="42" applyFont="1" applyFill="1" applyBorder="1" applyAlignment="1" applyProtection="1">
      <alignment horizontal="center" vertical="center"/>
      <protection/>
    </xf>
    <xf numFmtId="0" fontId="16" fillId="36" borderId="27" xfId="42" applyFont="1" applyFill="1" applyBorder="1" applyAlignment="1" applyProtection="1">
      <alignment horizontal="center" vertical="center"/>
      <protection/>
    </xf>
    <xf numFmtId="0" fontId="16" fillId="36" borderId="28" xfId="42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6" fillId="0" borderId="68" xfId="0" applyNumberFormat="1" applyFont="1" applyBorder="1" applyAlignment="1">
      <alignment horizontal="left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left" vertical="center" wrapText="1"/>
    </xf>
    <xf numFmtId="0" fontId="6" fillId="0" borderId="70" xfId="0" applyNumberFormat="1" applyFont="1" applyBorder="1" applyAlignment="1">
      <alignment horizontal="left" vertical="center" wrapText="1"/>
    </xf>
    <xf numFmtId="0" fontId="6" fillId="0" borderId="25" xfId="42" applyFont="1" applyFill="1" applyBorder="1" applyAlignment="1" applyProtection="1">
      <alignment horizontal="center" vertical="center" wrapText="1"/>
      <protection/>
    </xf>
    <xf numFmtId="0" fontId="6" fillId="0" borderId="30" xfId="42" applyFont="1" applyFill="1" applyBorder="1" applyAlignment="1" applyProtection="1">
      <alignment horizontal="center" vertical="center" wrapText="1"/>
      <protection/>
    </xf>
    <xf numFmtId="0" fontId="6" fillId="0" borderId="71" xfId="42" applyFont="1" applyFill="1" applyBorder="1" applyAlignment="1" applyProtection="1">
      <alignment horizontal="center" vertical="center" wrapText="1"/>
      <protection/>
    </xf>
    <xf numFmtId="0" fontId="6" fillId="0" borderId="71" xfId="0" applyNumberFormat="1" applyFont="1" applyBorder="1" applyAlignment="1">
      <alignment horizontal="center" vertical="center" wrapText="1"/>
    </xf>
    <xf numFmtId="0" fontId="59" fillId="33" borderId="25" xfId="0" applyNumberFormat="1" applyFont="1" applyFill="1" applyBorder="1" applyAlignment="1">
      <alignment horizontal="left" vertical="center" wrapText="1"/>
    </xf>
    <xf numFmtId="0" fontId="59" fillId="33" borderId="30" xfId="0" applyNumberFormat="1" applyFont="1" applyFill="1" applyBorder="1" applyAlignment="1">
      <alignment horizontal="left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left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59" fillId="33" borderId="71" xfId="0" applyNumberFormat="1" applyFont="1" applyFill="1" applyBorder="1" applyAlignment="1">
      <alignment horizontal="left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left" vertical="center" wrapText="1"/>
    </xf>
    <xf numFmtId="0" fontId="59" fillId="0" borderId="25" xfId="0" applyNumberFormat="1" applyFont="1" applyBorder="1" applyAlignment="1">
      <alignment horizontal="left" vertical="center" wrapText="1"/>
    </xf>
    <xf numFmtId="0" fontId="59" fillId="0" borderId="7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6" fillId="0" borderId="61" xfId="42" applyFont="1" applyFill="1" applyBorder="1" applyAlignment="1" applyProtection="1">
      <alignment horizontal="center" vertical="center" wrapText="1"/>
      <protection/>
    </xf>
    <xf numFmtId="0" fontId="59" fillId="0" borderId="64" xfId="0" applyNumberFormat="1" applyFont="1" applyBorder="1" applyAlignment="1">
      <alignment horizontal="left" vertical="center" wrapText="1"/>
    </xf>
    <xf numFmtId="0" fontId="59" fillId="0" borderId="82" xfId="0" applyNumberFormat="1" applyFont="1" applyBorder="1" applyAlignment="1">
      <alignment horizontal="left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left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142875</xdr:rowOff>
    </xdr:from>
    <xdr:to>
      <xdr:col>21</xdr:col>
      <xdr:colOff>466725</xdr:colOff>
      <xdr:row>2</xdr:row>
      <xdr:rowOff>314325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4287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1</xdr:col>
      <xdr:colOff>476250</xdr:colOff>
      <xdr:row>1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447675</xdr:colOff>
      <xdr:row>1</xdr:row>
      <xdr:rowOff>295275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регистрация (2)"/>
      <sheetName val="регистрация 1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9-12 февраля 2016.                                                         г.Петрозаводск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МК</v>
          </cell>
          <cell r="G8" t="str">
            <v>/г.Дубна/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31">
      <selection activeCell="L27" sqref="L2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13" t="s">
        <v>12</v>
      </c>
      <c r="B1" s="113"/>
      <c r="C1" s="113"/>
      <c r="D1" s="113"/>
      <c r="E1" s="113"/>
      <c r="F1" s="113"/>
      <c r="G1" s="113"/>
      <c r="H1" s="113"/>
    </row>
    <row r="2" spans="3:9" ht="27.75" customHeight="1" thickBot="1">
      <c r="C2" s="110" t="str">
        <f>HYPERLINK('[1]реквизиты'!$A$2)</f>
        <v>Чемпионат России по БОЕВОМУ САМБО </v>
      </c>
      <c r="D2" s="111"/>
      <c r="E2" s="111"/>
      <c r="F2" s="111"/>
      <c r="G2" s="111"/>
      <c r="H2" s="112"/>
      <c r="I2" s="8"/>
    </row>
    <row r="3" spans="1:8" ht="12.75" customHeight="1">
      <c r="A3" s="114" t="str">
        <f>HYPERLINK('[1]реквизиты'!$A$3)</f>
        <v>9-12 февраля 2016.                                                         г.Петрозаводск</v>
      </c>
      <c r="B3" s="114"/>
      <c r="C3" s="114"/>
      <c r="D3" s="114"/>
      <c r="E3" s="114"/>
      <c r="F3" s="114"/>
      <c r="G3" s="114"/>
      <c r="H3" s="114"/>
    </row>
    <row r="4" spans="4:5" ht="12.75">
      <c r="D4" s="178" t="s">
        <v>107</v>
      </c>
      <c r="E4" s="178"/>
    </row>
    <row r="5" spans="1:8" ht="12.75" customHeight="1">
      <c r="A5" s="135" t="s">
        <v>4</v>
      </c>
      <c r="B5" s="141" t="s">
        <v>5</v>
      </c>
      <c r="C5" s="135" t="s">
        <v>6</v>
      </c>
      <c r="D5" s="135" t="s">
        <v>7</v>
      </c>
      <c r="E5" s="131" t="s">
        <v>8</v>
      </c>
      <c r="F5" s="132"/>
      <c r="G5" s="135" t="s">
        <v>10</v>
      </c>
      <c r="H5" s="135" t="s">
        <v>9</v>
      </c>
    </row>
    <row r="6" spans="1:8" ht="12.75" customHeight="1">
      <c r="A6" s="136"/>
      <c r="B6" s="142"/>
      <c r="C6" s="136"/>
      <c r="D6" s="136"/>
      <c r="E6" s="133"/>
      <c r="F6" s="134"/>
      <c r="G6" s="136"/>
      <c r="H6" s="136"/>
    </row>
    <row r="7" spans="1:8" ht="12.75" customHeight="1">
      <c r="A7" s="129">
        <v>1</v>
      </c>
      <c r="B7" s="156">
        <v>1</v>
      </c>
      <c r="C7" s="115" t="s">
        <v>77</v>
      </c>
      <c r="D7" s="139" t="s">
        <v>78</v>
      </c>
      <c r="E7" s="109" t="s">
        <v>41</v>
      </c>
      <c r="F7" s="109" t="s">
        <v>79</v>
      </c>
      <c r="G7" s="137"/>
      <c r="H7" s="109" t="s">
        <v>80</v>
      </c>
    </row>
    <row r="8" spans="1:8" ht="15" customHeight="1">
      <c r="A8" s="130"/>
      <c r="B8" s="156"/>
      <c r="C8" s="115"/>
      <c r="D8" s="139"/>
      <c r="E8" s="109"/>
      <c r="F8" s="109"/>
      <c r="G8" s="137"/>
      <c r="H8" s="109"/>
    </row>
    <row r="9" spans="1:8" ht="12.75" customHeight="1">
      <c r="A9" s="129">
        <v>2</v>
      </c>
      <c r="B9" s="156">
        <v>2</v>
      </c>
      <c r="C9" s="171" t="s">
        <v>44</v>
      </c>
      <c r="D9" s="148" t="s">
        <v>45</v>
      </c>
      <c r="E9" s="145" t="s">
        <v>37</v>
      </c>
      <c r="F9" s="109" t="s">
        <v>46</v>
      </c>
      <c r="G9" s="138"/>
      <c r="H9" s="109" t="s">
        <v>47</v>
      </c>
    </row>
    <row r="10" spans="1:8" ht="15" customHeight="1">
      <c r="A10" s="130"/>
      <c r="B10" s="156"/>
      <c r="C10" s="171"/>
      <c r="D10" s="148"/>
      <c r="E10" s="145"/>
      <c r="F10" s="109"/>
      <c r="G10" s="138"/>
      <c r="H10" s="109"/>
    </row>
    <row r="11" spans="1:8" ht="15" customHeight="1">
      <c r="A11" s="129">
        <v>3</v>
      </c>
      <c r="B11" s="172">
        <v>3</v>
      </c>
      <c r="C11" s="109" t="s">
        <v>48</v>
      </c>
      <c r="D11" s="173" t="s">
        <v>49</v>
      </c>
      <c r="E11" s="149" t="s">
        <v>50</v>
      </c>
      <c r="F11" s="109" t="s">
        <v>51</v>
      </c>
      <c r="G11" s="137"/>
      <c r="H11" s="109" t="s">
        <v>52</v>
      </c>
    </row>
    <row r="12" spans="1:8" ht="15.75" customHeight="1">
      <c r="A12" s="130"/>
      <c r="B12" s="172"/>
      <c r="C12" s="109"/>
      <c r="D12" s="173"/>
      <c r="E12" s="149"/>
      <c r="F12" s="109"/>
      <c r="G12" s="137"/>
      <c r="H12" s="109"/>
    </row>
    <row r="13" spans="1:8" ht="12.75" customHeight="1">
      <c r="A13" s="129">
        <v>4</v>
      </c>
      <c r="B13" s="156">
        <v>4</v>
      </c>
      <c r="C13" s="109" t="s">
        <v>96</v>
      </c>
      <c r="D13" s="143" t="s">
        <v>97</v>
      </c>
      <c r="E13" s="149" t="s">
        <v>93</v>
      </c>
      <c r="F13" s="109" t="s">
        <v>98</v>
      </c>
      <c r="G13" s="137"/>
      <c r="H13" s="109" t="s">
        <v>95</v>
      </c>
    </row>
    <row r="14" spans="1:8" ht="15" customHeight="1">
      <c r="A14" s="130"/>
      <c r="B14" s="156"/>
      <c r="C14" s="109"/>
      <c r="D14" s="143"/>
      <c r="E14" s="149"/>
      <c r="F14" s="109"/>
      <c r="G14" s="137"/>
      <c r="H14" s="109"/>
    </row>
    <row r="15" spans="1:8" ht="12.75" customHeight="1">
      <c r="A15" s="129">
        <v>5</v>
      </c>
      <c r="B15" s="129">
        <v>5</v>
      </c>
      <c r="C15" s="171" t="s">
        <v>31</v>
      </c>
      <c r="D15" s="148" t="s">
        <v>32</v>
      </c>
      <c r="E15" s="145" t="s">
        <v>28</v>
      </c>
      <c r="F15" s="128" t="s">
        <v>33</v>
      </c>
      <c r="G15" s="128"/>
      <c r="H15" s="128" t="s">
        <v>34</v>
      </c>
    </row>
    <row r="16" spans="1:8" ht="15" customHeight="1">
      <c r="A16" s="130"/>
      <c r="B16" s="129"/>
      <c r="C16" s="171"/>
      <c r="D16" s="148"/>
      <c r="E16" s="145"/>
      <c r="F16" s="128"/>
      <c r="G16" s="128"/>
      <c r="H16" s="128"/>
    </row>
    <row r="17" spans="1:8" ht="12.75" customHeight="1">
      <c r="A17" s="129">
        <v>6</v>
      </c>
      <c r="B17" s="156">
        <v>6</v>
      </c>
      <c r="C17" s="109" t="s">
        <v>39</v>
      </c>
      <c r="D17" s="143" t="s">
        <v>40</v>
      </c>
      <c r="E17" s="149" t="s">
        <v>41</v>
      </c>
      <c r="F17" s="109" t="s">
        <v>42</v>
      </c>
      <c r="G17" s="137"/>
      <c r="H17" s="115" t="s">
        <v>43</v>
      </c>
    </row>
    <row r="18" spans="1:8" ht="15" customHeight="1">
      <c r="A18" s="130"/>
      <c r="B18" s="156"/>
      <c r="C18" s="109"/>
      <c r="D18" s="143"/>
      <c r="E18" s="149"/>
      <c r="F18" s="109"/>
      <c r="G18" s="137"/>
      <c r="H18" s="115"/>
    </row>
    <row r="19" spans="1:8" ht="12.75" customHeight="1">
      <c r="A19" s="129">
        <v>7</v>
      </c>
      <c r="B19" s="156">
        <v>7</v>
      </c>
      <c r="C19" s="109" t="s">
        <v>67</v>
      </c>
      <c r="D19" s="143" t="s">
        <v>68</v>
      </c>
      <c r="E19" s="145" t="s">
        <v>69</v>
      </c>
      <c r="F19" s="140" t="s">
        <v>70</v>
      </c>
      <c r="G19" s="137"/>
      <c r="H19" s="109" t="s">
        <v>71</v>
      </c>
    </row>
    <row r="20" spans="1:8" ht="15" customHeight="1">
      <c r="A20" s="130"/>
      <c r="B20" s="156"/>
      <c r="C20" s="109"/>
      <c r="D20" s="143"/>
      <c r="E20" s="145"/>
      <c r="F20" s="140"/>
      <c r="G20" s="137"/>
      <c r="H20" s="109"/>
    </row>
    <row r="21" spans="1:8" ht="12.75" customHeight="1">
      <c r="A21" s="129">
        <v>8</v>
      </c>
      <c r="B21" s="129">
        <v>8</v>
      </c>
      <c r="C21" s="171" t="s">
        <v>63</v>
      </c>
      <c r="D21" s="148" t="s">
        <v>64</v>
      </c>
      <c r="E21" s="145" t="s">
        <v>37</v>
      </c>
      <c r="F21" s="128" t="s">
        <v>65</v>
      </c>
      <c r="G21" s="128"/>
      <c r="H21" s="128" t="s">
        <v>66</v>
      </c>
    </row>
    <row r="22" spans="1:8" ht="15" customHeight="1">
      <c r="A22" s="130"/>
      <c r="B22" s="129"/>
      <c r="C22" s="171"/>
      <c r="D22" s="148"/>
      <c r="E22" s="145"/>
      <c r="F22" s="128"/>
      <c r="G22" s="128"/>
      <c r="H22" s="128"/>
    </row>
    <row r="23" spans="1:8" ht="12.75" customHeight="1">
      <c r="A23" s="129">
        <v>9</v>
      </c>
      <c r="B23" s="129">
        <v>9</v>
      </c>
      <c r="C23" s="128" t="s">
        <v>58</v>
      </c>
      <c r="D23" s="145" t="s">
        <v>59</v>
      </c>
      <c r="E23" s="174" t="s">
        <v>60</v>
      </c>
      <c r="F23" s="127" t="s">
        <v>61</v>
      </c>
      <c r="G23" s="175"/>
      <c r="H23" s="127" t="s">
        <v>62</v>
      </c>
    </row>
    <row r="24" spans="1:8" ht="15" customHeight="1">
      <c r="A24" s="130"/>
      <c r="B24" s="129"/>
      <c r="C24" s="128"/>
      <c r="D24" s="145"/>
      <c r="E24" s="174"/>
      <c r="F24" s="127"/>
      <c r="G24" s="175"/>
      <c r="H24" s="127"/>
    </row>
    <row r="25" spans="1:8" ht="12.75" customHeight="1">
      <c r="A25" s="129">
        <v>10</v>
      </c>
      <c r="B25" s="156">
        <v>10</v>
      </c>
      <c r="C25" s="115" t="s">
        <v>108</v>
      </c>
      <c r="D25" s="139" t="s">
        <v>109</v>
      </c>
      <c r="E25" s="149" t="s">
        <v>28</v>
      </c>
      <c r="F25" s="151" t="s">
        <v>29</v>
      </c>
      <c r="G25" s="139"/>
      <c r="H25" s="109" t="s">
        <v>30</v>
      </c>
    </row>
    <row r="26" spans="1:8" ht="15" customHeight="1">
      <c r="A26" s="130"/>
      <c r="B26" s="156"/>
      <c r="C26" s="115"/>
      <c r="D26" s="139"/>
      <c r="E26" s="149"/>
      <c r="F26" s="151"/>
      <c r="G26" s="139"/>
      <c r="H26" s="109"/>
    </row>
    <row r="27" spans="1:8" ht="12.75" customHeight="1">
      <c r="A27" s="129">
        <v>11</v>
      </c>
      <c r="B27" s="156">
        <v>11</v>
      </c>
      <c r="C27" s="171" t="s">
        <v>91</v>
      </c>
      <c r="D27" s="147" t="s">
        <v>92</v>
      </c>
      <c r="E27" s="174" t="s">
        <v>93</v>
      </c>
      <c r="F27" s="127" t="s">
        <v>94</v>
      </c>
      <c r="G27" s="176"/>
      <c r="H27" s="127" t="s">
        <v>95</v>
      </c>
    </row>
    <row r="28" spans="1:8" ht="15" customHeight="1">
      <c r="A28" s="130"/>
      <c r="B28" s="156"/>
      <c r="C28" s="171"/>
      <c r="D28" s="177"/>
      <c r="E28" s="174"/>
      <c r="F28" s="127"/>
      <c r="G28" s="176"/>
      <c r="H28" s="127"/>
    </row>
    <row r="29" spans="1:8" ht="15.75" customHeight="1">
      <c r="A29" s="129">
        <v>12</v>
      </c>
      <c r="B29" s="156">
        <v>12</v>
      </c>
      <c r="C29" s="109" t="s">
        <v>88</v>
      </c>
      <c r="D29" s="143" t="s">
        <v>89</v>
      </c>
      <c r="E29" s="145" t="s">
        <v>28</v>
      </c>
      <c r="F29" s="171" t="s">
        <v>83</v>
      </c>
      <c r="G29" s="137"/>
      <c r="H29" s="115" t="s">
        <v>90</v>
      </c>
    </row>
    <row r="30" spans="1:8" ht="15" customHeight="1">
      <c r="A30" s="130"/>
      <c r="B30" s="156"/>
      <c r="C30" s="109"/>
      <c r="D30" s="143"/>
      <c r="E30" s="145"/>
      <c r="F30" s="171"/>
      <c r="G30" s="137"/>
      <c r="H30" s="115"/>
    </row>
    <row r="31" spans="1:8" ht="12.75" customHeight="1">
      <c r="A31" s="129">
        <v>13</v>
      </c>
      <c r="B31" s="129">
        <v>13</v>
      </c>
      <c r="C31" s="109" t="s">
        <v>35</v>
      </c>
      <c r="D31" s="143" t="s">
        <v>36</v>
      </c>
      <c r="E31" s="145" t="s">
        <v>37</v>
      </c>
      <c r="F31" s="128" t="s">
        <v>38</v>
      </c>
      <c r="G31" s="137"/>
      <c r="H31" s="109" t="s">
        <v>115</v>
      </c>
    </row>
    <row r="32" spans="1:8" ht="15" customHeight="1">
      <c r="A32" s="130"/>
      <c r="B32" s="129"/>
      <c r="C32" s="109"/>
      <c r="D32" s="143"/>
      <c r="E32" s="145"/>
      <c r="F32" s="128"/>
      <c r="G32" s="137"/>
      <c r="H32" s="109"/>
    </row>
    <row r="33" spans="1:8" ht="12.75" customHeight="1">
      <c r="A33" s="129">
        <v>14</v>
      </c>
      <c r="B33" s="129">
        <v>14</v>
      </c>
      <c r="C33" s="119" t="s">
        <v>99</v>
      </c>
      <c r="D33" s="153" t="s">
        <v>100</v>
      </c>
      <c r="E33" s="149" t="s">
        <v>50</v>
      </c>
      <c r="F33" s="119" t="s">
        <v>101</v>
      </c>
      <c r="G33" s="153"/>
      <c r="H33" s="119" t="s">
        <v>102</v>
      </c>
    </row>
    <row r="34" spans="1:8" ht="15" customHeight="1">
      <c r="A34" s="130"/>
      <c r="B34" s="129"/>
      <c r="C34" s="120"/>
      <c r="D34" s="154"/>
      <c r="E34" s="149"/>
      <c r="F34" s="120"/>
      <c r="G34" s="154"/>
      <c r="H34" s="120"/>
    </row>
    <row r="35" spans="1:8" ht="12.75" customHeight="1">
      <c r="A35" s="129">
        <v>15</v>
      </c>
      <c r="B35" s="156">
        <v>15</v>
      </c>
      <c r="C35" s="121" t="s">
        <v>81</v>
      </c>
      <c r="D35" s="180" t="s">
        <v>82</v>
      </c>
      <c r="E35" s="145" t="s">
        <v>28</v>
      </c>
      <c r="F35" s="125" t="s">
        <v>83</v>
      </c>
      <c r="G35" s="162"/>
      <c r="H35" s="121" t="s">
        <v>84</v>
      </c>
    </row>
    <row r="36" spans="1:8" ht="15" customHeight="1">
      <c r="A36" s="130"/>
      <c r="B36" s="156"/>
      <c r="C36" s="122"/>
      <c r="D36" s="181"/>
      <c r="E36" s="145"/>
      <c r="F36" s="126"/>
      <c r="G36" s="163"/>
      <c r="H36" s="122"/>
    </row>
    <row r="37" spans="1:8" ht="15.75" customHeight="1">
      <c r="A37" s="129">
        <v>16</v>
      </c>
      <c r="B37" s="156">
        <v>16</v>
      </c>
      <c r="C37" s="119" t="s">
        <v>103</v>
      </c>
      <c r="D37" s="155" t="s">
        <v>104</v>
      </c>
      <c r="E37" s="149" t="s">
        <v>60</v>
      </c>
      <c r="F37" s="169" t="s">
        <v>105</v>
      </c>
      <c r="G37" s="167"/>
      <c r="H37" s="123" t="s">
        <v>106</v>
      </c>
    </row>
    <row r="38" spans="1:8" ht="12.75" customHeight="1">
      <c r="A38" s="130"/>
      <c r="B38" s="156"/>
      <c r="C38" s="120"/>
      <c r="D38" s="166"/>
      <c r="E38" s="149"/>
      <c r="F38" s="170"/>
      <c r="G38" s="168"/>
      <c r="H38" s="124"/>
    </row>
    <row r="39" spans="1:8" ht="12.75" customHeight="1">
      <c r="A39" s="129">
        <v>17</v>
      </c>
      <c r="B39" s="156">
        <v>17</v>
      </c>
      <c r="C39" s="119" t="s">
        <v>85</v>
      </c>
      <c r="D39" s="153" t="s">
        <v>86</v>
      </c>
      <c r="E39" s="145" t="s">
        <v>28</v>
      </c>
      <c r="F39" s="125" t="s">
        <v>83</v>
      </c>
      <c r="G39" s="162"/>
      <c r="H39" s="121" t="s">
        <v>87</v>
      </c>
    </row>
    <row r="40" spans="1:8" ht="12.75" customHeight="1">
      <c r="A40" s="130"/>
      <c r="B40" s="156"/>
      <c r="C40" s="120"/>
      <c r="D40" s="154"/>
      <c r="E40" s="145"/>
      <c r="F40" s="126"/>
      <c r="G40" s="163"/>
      <c r="H40" s="122"/>
    </row>
    <row r="41" spans="1:8" ht="12.75" customHeight="1">
      <c r="A41" s="129">
        <v>18</v>
      </c>
      <c r="B41" s="156">
        <v>18</v>
      </c>
      <c r="C41" s="125" t="s">
        <v>72</v>
      </c>
      <c r="D41" s="164" t="s">
        <v>73</v>
      </c>
      <c r="E41" s="143" t="s">
        <v>74</v>
      </c>
      <c r="F41" s="161" t="s">
        <v>75</v>
      </c>
      <c r="G41" s="159"/>
      <c r="H41" s="125" t="s">
        <v>76</v>
      </c>
    </row>
    <row r="42" spans="1:8" ht="12.75" customHeight="1">
      <c r="A42" s="130"/>
      <c r="B42" s="156"/>
      <c r="C42" s="126"/>
      <c r="D42" s="165"/>
      <c r="E42" s="143"/>
      <c r="F42" s="161"/>
      <c r="G42" s="160"/>
      <c r="H42" s="126"/>
    </row>
    <row r="43" spans="1:8" ht="12.75" customHeight="1">
      <c r="A43" s="129">
        <v>19</v>
      </c>
      <c r="B43" s="156">
        <v>19</v>
      </c>
      <c r="C43" s="125" t="s">
        <v>53</v>
      </c>
      <c r="D43" s="179" t="s">
        <v>54</v>
      </c>
      <c r="E43" s="145" t="s">
        <v>55</v>
      </c>
      <c r="F43" s="121" t="s">
        <v>56</v>
      </c>
      <c r="G43" s="157"/>
      <c r="H43" s="119" t="s">
        <v>57</v>
      </c>
    </row>
    <row r="44" spans="1:8" ht="12.75" customHeight="1">
      <c r="A44" s="130"/>
      <c r="B44" s="156"/>
      <c r="C44" s="126"/>
      <c r="D44" s="165"/>
      <c r="E44" s="145"/>
      <c r="F44" s="122"/>
      <c r="G44" s="158"/>
      <c r="H44" s="120"/>
    </row>
    <row r="45" spans="1:8" ht="12.75" customHeight="1">
      <c r="A45" s="129">
        <v>20</v>
      </c>
      <c r="B45" s="129"/>
      <c r="C45" s="119"/>
      <c r="D45" s="155"/>
      <c r="E45" s="109"/>
      <c r="F45" s="119"/>
      <c r="G45" s="153"/>
      <c r="H45" s="119"/>
    </row>
    <row r="46" spans="1:8" ht="12.75" customHeight="1">
      <c r="A46" s="130"/>
      <c r="B46" s="129"/>
      <c r="C46" s="120"/>
      <c r="D46" s="136"/>
      <c r="E46" s="109"/>
      <c r="F46" s="120"/>
      <c r="G46" s="154"/>
      <c r="H46" s="120"/>
    </row>
    <row r="47" spans="1:8" ht="12.75" customHeight="1">
      <c r="A47" s="144">
        <v>21</v>
      </c>
      <c r="B47" s="144"/>
      <c r="C47" s="109"/>
      <c r="D47" s="143"/>
      <c r="E47" s="145"/>
      <c r="F47" s="109"/>
      <c r="G47" s="138"/>
      <c r="H47" s="109"/>
    </row>
    <row r="48" spans="1:8" ht="12.75" customHeight="1">
      <c r="A48" s="152"/>
      <c r="B48" s="144"/>
      <c r="C48" s="109"/>
      <c r="D48" s="143"/>
      <c r="E48" s="145"/>
      <c r="F48" s="109"/>
      <c r="G48" s="138"/>
      <c r="H48" s="109"/>
    </row>
    <row r="49" spans="1:8" ht="12.75" customHeight="1" hidden="1">
      <c r="A49" s="144">
        <v>22</v>
      </c>
      <c r="B49" s="144"/>
      <c r="C49" s="109"/>
      <c r="D49" s="143"/>
      <c r="E49" s="139"/>
      <c r="F49" s="109"/>
      <c r="G49" s="137"/>
      <c r="H49" s="109"/>
    </row>
    <row r="50" spans="1:8" ht="12.75" customHeight="1" hidden="1">
      <c r="A50" s="152"/>
      <c r="B50" s="144"/>
      <c r="C50" s="109"/>
      <c r="D50" s="143"/>
      <c r="E50" s="139"/>
      <c r="F50" s="109"/>
      <c r="G50" s="137"/>
      <c r="H50" s="109"/>
    </row>
    <row r="51" spans="1:8" ht="12.75" customHeight="1" hidden="1">
      <c r="A51" s="144">
        <v>23</v>
      </c>
      <c r="B51" s="144"/>
      <c r="C51" s="109"/>
      <c r="D51" s="143"/>
      <c r="E51" s="149"/>
      <c r="F51" s="151"/>
      <c r="G51" s="137"/>
      <c r="H51" s="109"/>
    </row>
    <row r="52" spans="1:8" ht="12.75" customHeight="1" hidden="1">
      <c r="A52" s="152"/>
      <c r="B52" s="144"/>
      <c r="C52" s="109"/>
      <c r="D52" s="143"/>
      <c r="E52" s="149"/>
      <c r="F52" s="151"/>
      <c r="G52" s="137"/>
      <c r="H52" s="109"/>
    </row>
    <row r="53" spans="1:8" ht="12.75" customHeight="1" hidden="1">
      <c r="A53" s="144">
        <v>24</v>
      </c>
      <c r="B53" s="144"/>
      <c r="C53" s="109"/>
      <c r="D53" s="143"/>
      <c r="E53" s="149"/>
      <c r="F53" s="151"/>
      <c r="G53" s="150"/>
      <c r="H53" s="116"/>
    </row>
    <row r="54" spans="1:8" ht="12.75" customHeight="1" hidden="1">
      <c r="A54" s="152"/>
      <c r="B54" s="144"/>
      <c r="C54" s="109"/>
      <c r="D54" s="143"/>
      <c r="E54" s="149"/>
      <c r="F54" s="151"/>
      <c r="G54" s="150"/>
      <c r="H54" s="116"/>
    </row>
    <row r="55" spans="1:8" ht="12.75" customHeight="1" hidden="1">
      <c r="A55" s="143">
        <v>25</v>
      </c>
      <c r="B55" s="144"/>
      <c r="C55" s="115"/>
      <c r="D55" s="139"/>
      <c r="E55" s="145"/>
      <c r="F55" s="119"/>
      <c r="G55" s="139"/>
      <c r="H55" s="117"/>
    </row>
    <row r="56" spans="1:8" ht="12.75" customHeight="1" hidden="1">
      <c r="A56" s="143"/>
      <c r="B56" s="144"/>
      <c r="C56" s="115"/>
      <c r="D56" s="139"/>
      <c r="E56" s="145"/>
      <c r="F56" s="120"/>
      <c r="G56" s="139"/>
      <c r="H56" s="118"/>
    </row>
    <row r="57" spans="1:8" ht="12.75" customHeight="1" hidden="1">
      <c r="A57" s="143">
        <v>26</v>
      </c>
      <c r="B57" s="144"/>
      <c r="C57" s="115"/>
      <c r="D57" s="139"/>
      <c r="E57" s="139"/>
      <c r="F57" s="115"/>
      <c r="G57" s="139"/>
      <c r="H57" s="115"/>
    </row>
    <row r="58" spans="1:8" ht="12.75" customHeight="1" hidden="1">
      <c r="A58" s="143"/>
      <c r="B58" s="144"/>
      <c r="C58" s="115"/>
      <c r="D58" s="139"/>
      <c r="E58" s="139"/>
      <c r="F58" s="115"/>
      <c r="G58" s="139"/>
      <c r="H58" s="115"/>
    </row>
    <row r="59" spans="1:8" ht="12.75" customHeight="1" hidden="1">
      <c r="A59" s="143">
        <v>27</v>
      </c>
      <c r="B59" s="144"/>
      <c r="C59" s="171"/>
      <c r="D59" s="147"/>
      <c r="E59" s="145"/>
      <c r="F59" s="109"/>
      <c r="G59" s="138"/>
      <c r="H59" s="109"/>
    </row>
    <row r="60" spans="1:8" ht="12.75" customHeight="1" hidden="1">
      <c r="A60" s="143"/>
      <c r="B60" s="144"/>
      <c r="C60" s="171"/>
      <c r="D60" s="148"/>
      <c r="E60" s="145"/>
      <c r="F60" s="109"/>
      <c r="G60" s="138"/>
      <c r="H60" s="109"/>
    </row>
    <row r="61" spans="1:8" ht="12.75" customHeight="1" hidden="1">
      <c r="A61" s="143">
        <v>28</v>
      </c>
      <c r="B61" s="144"/>
      <c r="C61" s="115"/>
      <c r="D61" s="139"/>
      <c r="E61" s="139"/>
      <c r="F61" s="109"/>
      <c r="G61" s="139"/>
      <c r="H61" s="115"/>
    </row>
    <row r="62" spans="1:8" ht="12.75" customHeight="1" hidden="1">
      <c r="A62" s="143"/>
      <c r="B62" s="144"/>
      <c r="C62" s="115"/>
      <c r="D62" s="139"/>
      <c r="E62" s="139"/>
      <c r="F62" s="109"/>
      <c r="G62" s="139"/>
      <c r="H62" s="115"/>
    </row>
    <row r="63" spans="1:8" ht="12.75" customHeight="1" hidden="1">
      <c r="A63" s="143">
        <v>29</v>
      </c>
      <c r="B63" s="144"/>
      <c r="C63" s="109"/>
      <c r="D63" s="143"/>
      <c r="E63" s="143"/>
      <c r="F63" s="109"/>
      <c r="G63" s="146"/>
      <c r="H63" s="109"/>
    </row>
    <row r="64" spans="1:8" ht="12.75" customHeight="1" hidden="1">
      <c r="A64" s="143"/>
      <c r="B64" s="144"/>
      <c r="C64" s="109"/>
      <c r="D64" s="143"/>
      <c r="E64" s="143"/>
      <c r="F64" s="109"/>
      <c r="G64" s="146"/>
      <c r="H64" s="109"/>
    </row>
    <row r="65" spans="1:8" ht="12.75" customHeight="1" hidden="1">
      <c r="A65" s="143">
        <v>30</v>
      </c>
      <c r="B65" s="144"/>
      <c r="C65" s="109"/>
      <c r="D65" s="148"/>
      <c r="E65" s="145"/>
      <c r="F65" s="109"/>
      <c r="G65" s="138"/>
      <c r="H65" s="109"/>
    </row>
    <row r="66" spans="1:8" ht="12.75" customHeight="1" hidden="1">
      <c r="A66" s="143"/>
      <c r="B66" s="144"/>
      <c r="C66" s="109"/>
      <c r="D66" s="148"/>
      <c r="E66" s="145"/>
      <c r="F66" s="109"/>
      <c r="G66" s="138"/>
      <c r="H66" s="109"/>
    </row>
    <row r="67" spans="1:8" ht="12.75" customHeight="1" hidden="1">
      <c r="A67" s="143">
        <v>31</v>
      </c>
      <c r="B67" s="144"/>
      <c r="C67" s="109"/>
      <c r="D67" s="143"/>
      <c r="E67" s="143"/>
      <c r="F67" s="109"/>
      <c r="G67" s="146"/>
      <c r="H67" s="109"/>
    </row>
    <row r="68" spans="1:8" ht="12.75" hidden="1">
      <c r="A68" s="143"/>
      <c r="B68" s="144"/>
      <c r="C68" s="109"/>
      <c r="D68" s="143"/>
      <c r="E68" s="143"/>
      <c r="F68" s="109"/>
      <c r="G68" s="146"/>
      <c r="H68" s="109"/>
    </row>
    <row r="69" spans="1:8" ht="12.75" hidden="1">
      <c r="A69" s="143">
        <v>32</v>
      </c>
      <c r="B69" s="144"/>
      <c r="C69" s="109"/>
      <c r="D69" s="148"/>
      <c r="E69" s="145"/>
      <c r="F69" s="109"/>
      <c r="G69" s="138"/>
      <c r="H69" s="109"/>
    </row>
    <row r="70" spans="1:8" ht="12.75" hidden="1">
      <c r="A70" s="143"/>
      <c r="B70" s="144"/>
      <c r="C70" s="109"/>
      <c r="D70" s="148"/>
      <c r="E70" s="145"/>
      <c r="F70" s="109"/>
      <c r="G70" s="138"/>
      <c r="H70" s="109"/>
    </row>
    <row r="71" ht="12.75" hidden="1"/>
    <row r="72" ht="12.75" hidden="1"/>
    <row r="73" ht="12.75">
      <c r="A73" s="14" t="s">
        <v>22</v>
      </c>
    </row>
    <row r="75" ht="12.75">
      <c r="A75" s="14" t="s">
        <v>23</v>
      </c>
    </row>
    <row r="77" ht="12.75">
      <c r="A77" s="14" t="s">
        <v>24</v>
      </c>
    </row>
    <row r="81" ht="12.75">
      <c r="A81" s="14" t="s">
        <v>25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9">
      <selection activeCell="Y11" sqref="Y1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19" t="s">
        <v>13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"/>
      <c r="Z1" s="22"/>
    </row>
    <row r="2" spans="1:26" ht="13.5" customHeight="1" thickBot="1">
      <c r="A2" s="224" t="s">
        <v>14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1"/>
      <c r="Z2" s="22"/>
    </row>
    <row r="3" spans="1:26" ht="27.75" customHeight="1" thickBot="1">
      <c r="A3" s="21"/>
      <c r="B3" s="21"/>
      <c r="C3" s="21"/>
      <c r="D3" s="23"/>
      <c r="E3" s="23"/>
      <c r="F3" s="225" t="str">
        <f>HYPERLINK('[1]реквизиты'!$A$2)</f>
        <v>Чемпионат России по БОЕВОМУ САМБО 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  <c r="T3" s="21"/>
      <c r="U3" s="21"/>
      <c r="V3" s="21"/>
      <c r="W3" s="21"/>
      <c r="X3" s="21"/>
      <c r="Y3" s="21"/>
      <c r="Z3" s="22"/>
    </row>
    <row r="4" spans="1:26" ht="15" customHeight="1" thickBot="1">
      <c r="A4" s="24"/>
      <c r="B4" s="24"/>
      <c r="C4" s="21"/>
      <c r="D4" s="21"/>
      <c r="E4" s="21"/>
      <c r="F4" s="210" t="str">
        <f>HYPERLINK('[1]реквизиты'!$A$3)</f>
        <v>9-12 февраля 2016.                                                         г.Петрозаводск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5"/>
      <c r="U4" s="217" t="s">
        <v>110</v>
      </c>
      <c r="V4" s="220" t="str">
        <f>HYPERLINK('пр.взв.'!D4)</f>
        <v>в.к. 100 кг.</v>
      </c>
      <c r="W4" s="221"/>
      <c r="X4" s="21"/>
      <c r="Y4" s="21"/>
      <c r="Z4" s="22"/>
    </row>
    <row r="5" spans="1:26" ht="14.25" customHeight="1" thickBot="1">
      <c r="A5" s="205" t="s">
        <v>0</v>
      </c>
      <c r="B5" s="21"/>
      <c r="C5" s="21"/>
      <c r="D5" s="21"/>
      <c r="E5" s="21"/>
      <c r="F5" s="21"/>
      <c r="G5" s="21"/>
      <c r="H5" s="26"/>
      <c r="I5" s="205" t="s">
        <v>2</v>
      </c>
      <c r="J5" s="21"/>
      <c r="K5" s="103">
        <f>AE7</f>
        <v>21</v>
      </c>
      <c r="L5" s="21"/>
      <c r="M5" s="21"/>
      <c r="N5" s="21"/>
      <c r="O5" s="27"/>
      <c r="P5" s="189" t="str">
        <f>VLOOKUP(O6,'пр.взв.'!B7:E70,2,FALSE)</f>
        <v>ДАНЬКОВ Александр Олегович</v>
      </c>
      <c r="Q5" s="190"/>
      <c r="R5" s="190"/>
      <c r="S5" s="191"/>
      <c r="T5" s="27"/>
      <c r="U5" s="218"/>
      <c r="V5" s="222"/>
      <c r="W5" s="223"/>
      <c r="X5" s="205" t="s">
        <v>1</v>
      </c>
      <c r="Y5" s="21"/>
      <c r="Z5" s="22"/>
    </row>
    <row r="6" spans="1:31" ht="14.25" customHeight="1" thickBot="1">
      <c r="A6" s="209"/>
      <c r="B6" s="28"/>
      <c r="C6" s="21"/>
      <c r="D6" s="21"/>
      <c r="E6" s="21"/>
      <c r="F6" s="21"/>
      <c r="G6" s="21"/>
      <c r="H6" s="21"/>
      <c r="I6" s="205"/>
      <c r="J6" s="29"/>
      <c r="K6" s="30"/>
      <c r="L6" s="31">
        <v>13</v>
      </c>
      <c r="M6" s="29"/>
      <c r="N6" s="29"/>
      <c r="O6" s="32">
        <f>O11</f>
        <v>1</v>
      </c>
      <c r="P6" s="192"/>
      <c r="Q6" s="193"/>
      <c r="R6" s="193"/>
      <c r="S6" s="194"/>
      <c r="T6" s="27"/>
      <c r="U6" s="21"/>
      <c r="V6" s="21"/>
      <c r="W6" s="21"/>
      <c r="X6" s="209"/>
      <c r="Y6" s="21"/>
      <c r="Z6" s="33"/>
      <c r="AA6" s="16"/>
      <c r="AB6" s="16"/>
      <c r="AC6" s="17"/>
      <c r="AD6" s="17"/>
      <c r="AE6" s="17" t="s">
        <v>27</v>
      </c>
    </row>
    <row r="7" spans="1:31" ht="12.75" customHeight="1" thickBot="1">
      <c r="A7" s="206">
        <v>1</v>
      </c>
      <c r="B7" s="182" t="str">
        <f>VLOOKUP(A7,'пр.взв.'!B7:C70,2,FALSE)</f>
        <v>ДАНЬКОВ Александр Олегович</v>
      </c>
      <c r="C7" s="182" t="str">
        <f>VLOOKUP(A7,'пр.взв.'!B7:G70,3,FALSE)</f>
        <v>02.03, 89, МС</v>
      </c>
      <c r="D7" s="182" t="str">
        <f>VLOOKUP(A7,'пр.взв.'!B$7:G$70,4,FALSE)</f>
        <v>МОС</v>
      </c>
      <c r="E7" s="21"/>
      <c r="F7" s="21"/>
      <c r="G7" s="34"/>
      <c r="H7" s="21"/>
      <c r="I7" s="35"/>
      <c r="J7" s="29"/>
      <c r="K7" s="36">
        <f>AE8</f>
        <v>13</v>
      </c>
      <c r="L7" s="30"/>
      <c r="M7" s="31">
        <v>1</v>
      </c>
      <c r="N7" s="37"/>
      <c r="O7" s="38"/>
      <c r="P7" s="38"/>
      <c r="Q7" s="39" t="s">
        <v>11</v>
      </c>
      <c r="R7" s="27"/>
      <c r="S7" s="27"/>
      <c r="T7" s="27"/>
      <c r="U7" s="182" t="str">
        <f>VLOOKUP(X7,'пр.взв.'!B7:G70,2,FALSE)</f>
        <v>МОХНАТКИН Михаил Александрович</v>
      </c>
      <c r="V7" s="182" t="str">
        <f>VLOOKUP(X7,'пр.взв.'!B7:G70,3,FALSE)</f>
        <v>16.01.90, МС</v>
      </c>
      <c r="W7" s="182" t="str">
        <f>VLOOKUP(X7,'пр.взв.'!B$7:G$70,4,FALSE)</f>
        <v>С-П</v>
      </c>
      <c r="X7" s="186">
        <v>2</v>
      </c>
      <c r="Y7" s="21"/>
      <c r="Z7" s="40"/>
      <c r="AA7" s="18"/>
      <c r="AB7" s="18"/>
      <c r="AC7" s="17"/>
      <c r="AD7" s="17">
        <f>IF(K5=L6,K7,K5)</f>
        <v>21</v>
      </c>
      <c r="AE7" s="17">
        <f>IF(I14=""," ",IF(I14=A7,A9,IF(I14=A9,A7,IF(I14=A11,A13,IF(I14=A13,A11,IF(I14=A15,A17,IF(I14=A17,A15,IF(I14=A19,A21,A19))))))))</f>
        <v>21</v>
      </c>
    </row>
    <row r="8" spans="1:31" ht="12.75" customHeight="1">
      <c r="A8" s="207"/>
      <c r="B8" s="183"/>
      <c r="C8" s="183"/>
      <c r="D8" s="183"/>
      <c r="E8" s="41">
        <v>1</v>
      </c>
      <c r="F8" s="42"/>
      <c r="G8" s="43"/>
      <c r="H8" s="44"/>
      <c r="I8" s="38"/>
      <c r="J8" s="29"/>
      <c r="K8" s="45"/>
      <c r="L8" s="46">
        <f>AE11</f>
        <v>1</v>
      </c>
      <c r="M8" s="30" t="s">
        <v>111</v>
      </c>
      <c r="N8" s="47"/>
      <c r="O8" s="39"/>
      <c r="P8" s="39"/>
      <c r="Q8" s="21"/>
      <c r="R8" s="21"/>
      <c r="S8" s="21"/>
      <c r="T8" s="41">
        <v>2</v>
      </c>
      <c r="U8" s="183"/>
      <c r="V8" s="183"/>
      <c r="W8" s="183"/>
      <c r="X8" s="187"/>
      <c r="Y8" s="21"/>
      <c r="Z8" s="40"/>
      <c r="AA8" s="18"/>
      <c r="AB8" s="18"/>
      <c r="AC8" s="17"/>
      <c r="AD8" s="17">
        <f>IF(K9=L10,K11,K9)</f>
        <v>27</v>
      </c>
      <c r="AE8" s="17">
        <f>IF(I14=""," ",IF(E8=I14,E12,IF(E12=I14,E8,IF(E16=I14,E20,E16))))</f>
        <v>13</v>
      </c>
    </row>
    <row r="9" spans="1:31" ht="12.75" customHeight="1" thickBot="1">
      <c r="A9" s="207">
        <v>17</v>
      </c>
      <c r="B9" s="195" t="str">
        <f>VLOOKUP(A9,'пр.взв.'!B9:C72,2,FALSE)</f>
        <v>ГАМЗАТОВ Шамиль Раджабович</v>
      </c>
      <c r="C9" s="195" t="str">
        <f>VLOOKUP(A9,'пр.взв.'!B7:G70,3,FALSE)</f>
        <v>09.08.90, КМС</v>
      </c>
      <c r="D9" s="195" t="str">
        <f>VLOOKUP(A9,'пр.взв.'!B$7:G$70,4,FALSE)</f>
        <v>СКФО</v>
      </c>
      <c r="E9" s="48" t="s">
        <v>111</v>
      </c>
      <c r="F9" s="49"/>
      <c r="G9" s="42"/>
      <c r="H9" s="45"/>
      <c r="I9" s="47"/>
      <c r="J9" s="29"/>
      <c r="K9" s="104">
        <f>AE9</f>
        <v>27</v>
      </c>
      <c r="L9" s="45"/>
      <c r="M9" s="50"/>
      <c r="N9" s="31">
        <v>1</v>
      </c>
      <c r="O9" s="39"/>
      <c r="P9" s="39"/>
      <c r="Q9" s="39"/>
      <c r="R9" s="51"/>
      <c r="S9" s="52"/>
      <c r="T9" s="48" t="s">
        <v>111</v>
      </c>
      <c r="U9" s="195" t="str">
        <f>VLOOKUP(X9,'пр.взв.'!B7:G70,2,FALSE)</f>
        <v>ПЕДЬКО Михаил Андреевич</v>
      </c>
      <c r="V9" s="195" t="str">
        <f>VLOOKUP(X9,'пр.взв.'!B7:G70,3,FALSE)</f>
        <v>23.06.91, КМС</v>
      </c>
      <c r="W9" s="195" t="str">
        <f>VLOOKUP(X9,'пр.взв.'!B$7:G$70,4,FALSE)</f>
        <v>УФО</v>
      </c>
      <c r="X9" s="187">
        <v>18</v>
      </c>
      <c r="Y9" s="21"/>
      <c r="Z9" s="40"/>
      <c r="AA9" s="18"/>
      <c r="AB9" s="18"/>
      <c r="AC9" s="17"/>
      <c r="AD9" s="17">
        <f>IF(K33=L34,K35,K33)</f>
        <v>10</v>
      </c>
      <c r="AE9" s="17">
        <f>IF(I30=""," ",IF(I30=A23,A25,IF(I30=A25,A23,IF(I30=A27,A29,IF(I30=A29,A27,IF(I30=A31,A33,IF(I30=A33,A31,IF(I30=A35,A37,A35))))))))</f>
        <v>27</v>
      </c>
    </row>
    <row r="10" spans="1:31" ht="12.75" customHeight="1" thickBot="1">
      <c r="A10" s="208"/>
      <c r="B10" s="183"/>
      <c r="C10" s="183"/>
      <c r="D10" s="183"/>
      <c r="E10" s="42"/>
      <c r="F10" s="53"/>
      <c r="G10" s="41">
        <v>1</v>
      </c>
      <c r="H10" s="31"/>
      <c r="I10" s="54"/>
      <c r="J10" s="29"/>
      <c r="K10" s="30"/>
      <c r="L10" s="31">
        <v>3</v>
      </c>
      <c r="M10" s="55"/>
      <c r="N10" s="30" t="s">
        <v>111</v>
      </c>
      <c r="O10" s="29"/>
      <c r="P10" s="29"/>
      <c r="Q10" s="29"/>
      <c r="R10" s="41">
        <v>2</v>
      </c>
      <c r="S10" s="29"/>
      <c r="T10" s="42"/>
      <c r="U10" s="183"/>
      <c r="V10" s="183"/>
      <c r="W10" s="183"/>
      <c r="X10" s="188"/>
      <c r="Y10" s="21"/>
      <c r="Z10" s="40"/>
      <c r="AA10" s="18"/>
      <c r="AB10" s="18"/>
      <c r="AC10" s="17"/>
      <c r="AD10" s="17">
        <f>IF(K37=L38,K39,K37)</f>
        <v>20</v>
      </c>
      <c r="AE10" s="17">
        <f>IF(I30=""," ",IF(E24=I30,E28,IF(E28=I30,E24,IF(E32=I30,E36,E32))))</f>
        <v>3</v>
      </c>
    </row>
    <row r="11" spans="1:31" ht="12.75" customHeight="1" thickBot="1">
      <c r="A11" s="206">
        <v>9</v>
      </c>
      <c r="B11" s="182" t="str">
        <f>VLOOKUP(A11,'пр.взв.'!B11:C74,2,FALSE)</f>
        <v>ФУТИН Максим Владимирович</v>
      </c>
      <c r="C11" s="182" t="str">
        <f>VLOOKUP(A11,'пр.взв.'!B7:G70,3,FALSE)</f>
        <v>30.06.90, МС</v>
      </c>
      <c r="D11" s="182" t="str">
        <f>VLOOKUP(A11,'пр.взв.'!B$7:G$70,4,FALSE)</f>
        <v>ПФО</v>
      </c>
      <c r="E11" s="21"/>
      <c r="F11" s="42"/>
      <c r="G11" s="48" t="s">
        <v>111</v>
      </c>
      <c r="H11" s="56"/>
      <c r="I11" s="57"/>
      <c r="J11" s="29"/>
      <c r="K11" s="36">
        <f>AE10</f>
        <v>3</v>
      </c>
      <c r="L11" s="30"/>
      <c r="M11" s="36">
        <v>3</v>
      </c>
      <c r="N11" s="55"/>
      <c r="O11" s="58">
        <v>1</v>
      </c>
      <c r="P11" s="29"/>
      <c r="Q11" s="59"/>
      <c r="R11" s="48" t="s">
        <v>111</v>
      </c>
      <c r="S11" s="29"/>
      <c r="T11" s="21"/>
      <c r="U11" s="182" t="str">
        <f>VLOOKUP(X11,'пр.взв.'!B7:G70,2,FALSE)</f>
        <v>БАШИРОВ Гаджимурад Раджабович</v>
      </c>
      <c r="V11" s="182" t="str">
        <f>VLOOKUP(X11,'пр.взв.'!B7:G70,3,FALSE)</f>
        <v>15.12.93, КМС</v>
      </c>
      <c r="W11" s="182" t="str">
        <f>VLOOKUP(X11,'пр.взв.'!B$7:G$70,4,FALSE)</f>
        <v>СКФО</v>
      </c>
      <c r="X11" s="186">
        <v>10</v>
      </c>
      <c r="Y11" s="21"/>
      <c r="Z11" s="40"/>
      <c r="AA11" s="19">
        <f>IF(OR(I14=A7,I14=A9)," ",IF(E8=A7,A9,A7))</f>
        <v>17</v>
      </c>
      <c r="AB11" s="20">
        <f>IF(AA11=" ",AA12,AA11)</f>
        <v>17</v>
      </c>
      <c r="AC11" s="17"/>
      <c r="AD11" s="17"/>
      <c r="AE11" s="17">
        <f>IF(I14=""," ",IF(I14=G10,G18,G10))</f>
        <v>1</v>
      </c>
    </row>
    <row r="12" spans="1:31" ht="12.75" customHeight="1">
      <c r="A12" s="207"/>
      <c r="B12" s="183"/>
      <c r="C12" s="183"/>
      <c r="D12" s="183"/>
      <c r="E12" s="41">
        <v>9</v>
      </c>
      <c r="F12" s="60"/>
      <c r="G12" s="42"/>
      <c r="H12" s="44"/>
      <c r="I12" s="61"/>
      <c r="J12" s="47"/>
      <c r="K12" s="45"/>
      <c r="L12" s="36">
        <f>AE12</f>
        <v>15</v>
      </c>
      <c r="M12" s="62" t="s">
        <v>111</v>
      </c>
      <c r="N12" s="63"/>
      <c r="O12" s="62" t="s">
        <v>111</v>
      </c>
      <c r="P12" s="39"/>
      <c r="Q12" s="64"/>
      <c r="R12" s="65"/>
      <c r="S12" s="66"/>
      <c r="T12" s="41">
        <v>10</v>
      </c>
      <c r="U12" s="183"/>
      <c r="V12" s="183"/>
      <c r="W12" s="183"/>
      <c r="X12" s="187"/>
      <c r="Y12" s="21"/>
      <c r="Z12" s="22"/>
      <c r="AA12" s="19">
        <f>IF(OR(I14=A11,I14=A13)," ",IF(E12=A11,A13,A11))</f>
        <v>25</v>
      </c>
      <c r="AB12" s="20">
        <f>IF(OR(AA11=" ",AA12=" "),AA13,AA12)</f>
        <v>25</v>
      </c>
      <c r="AC12" s="19">
        <f>IF(AND(OR(E8=I14,E12=I14),E16=G18),E20,IF(AND(OR(E8=I14,E12=I14),E20=G18),E16,IF(E8=G10,E12,E8)))</f>
        <v>9</v>
      </c>
      <c r="AD12" s="17">
        <f>IF(L6=M7,L8,L6)</f>
        <v>13</v>
      </c>
      <c r="AE12" s="17">
        <f>IF(I30=""," ",IF(I30=G26,G34,G26))</f>
        <v>15</v>
      </c>
    </row>
    <row r="13" spans="1:31" ht="12.75" customHeight="1" thickBot="1">
      <c r="A13" s="207">
        <v>25</v>
      </c>
      <c r="B13" s="184" t="e">
        <f>VLOOKUP(A13,'пр.взв.'!B13:C76,2,FALSE)</f>
        <v>#N/A</v>
      </c>
      <c r="C13" s="184" t="e">
        <f>VLOOKUP(A13,'пр.взв.'!B7:G70,3,FALSE)</f>
        <v>#N/A</v>
      </c>
      <c r="D13" s="184" t="e">
        <f>VLOOKUP(A13,'пр.взв.'!B$7:G$70,4,FALSE)</f>
        <v>#N/A</v>
      </c>
      <c r="E13" s="48"/>
      <c r="F13" s="42"/>
      <c r="G13" s="42"/>
      <c r="H13" s="45"/>
      <c r="I13" s="61"/>
      <c r="J13" s="47"/>
      <c r="K13" s="31"/>
      <c r="L13" s="45" t="s">
        <v>113</v>
      </c>
      <c r="M13" s="31"/>
      <c r="N13" s="36">
        <f>AE13</f>
        <v>4</v>
      </c>
      <c r="O13" s="29"/>
      <c r="P13" s="39"/>
      <c r="Q13" s="67"/>
      <c r="R13" s="21"/>
      <c r="S13" s="21"/>
      <c r="T13" s="48"/>
      <c r="U13" s="184" t="e">
        <f>VLOOKUP(X13,'пр.взв.'!B7:G70,2,FALSE)</f>
        <v>#N/A</v>
      </c>
      <c r="V13" s="184" t="e">
        <f>VLOOKUP(X13,'пр.взв.'!B7:G70,3,FALSE)</f>
        <v>#N/A</v>
      </c>
      <c r="W13" s="184" t="e">
        <f>VLOOKUP(X13,'пр.взв.'!B$7:G$70,4,FALSE)</f>
        <v>#N/A</v>
      </c>
      <c r="X13" s="187">
        <v>26</v>
      </c>
      <c r="Y13" s="21"/>
      <c r="Z13" s="22"/>
      <c r="AA13" s="19" t="str">
        <f>IF(OR(I14=A15,I14=A17)," ",IF(E16=A15,A17,A15))</f>
        <v> </v>
      </c>
      <c r="AB13" s="20">
        <f>IF(OR(AA11=" ",AA12=" ",AA13=" "),AA14,AA13)</f>
        <v>29</v>
      </c>
      <c r="AC13" s="17"/>
      <c r="AD13" s="17">
        <f>IF(L10=M11,L12,L10)</f>
        <v>15</v>
      </c>
      <c r="AE13" s="17">
        <f>IF(N22=""," ",IF(N22=P14,P30,I14))</f>
        <v>4</v>
      </c>
    </row>
    <row r="14" spans="1:31" ht="12.75" customHeight="1" thickBot="1">
      <c r="A14" s="208"/>
      <c r="B14" s="185"/>
      <c r="C14" s="185"/>
      <c r="D14" s="185"/>
      <c r="E14" s="42"/>
      <c r="F14" s="42"/>
      <c r="G14" s="53"/>
      <c r="H14" s="47"/>
      <c r="I14" s="41">
        <v>5</v>
      </c>
      <c r="J14" s="66"/>
      <c r="K14" s="31"/>
      <c r="L14" s="47"/>
      <c r="M14" s="47"/>
      <c r="N14" s="31"/>
      <c r="O14" s="66"/>
      <c r="P14" s="41">
        <v>2</v>
      </c>
      <c r="Q14" s="53"/>
      <c r="R14" s="21"/>
      <c r="S14" s="21"/>
      <c r="T14" s="42"/>
      <c r="U14" s="185"/>
      <c r="V14" s="185"/>
      <c r="W14" s="185"/>
      <c r="X14" s="188"/>
      <c r="Y14" s="21"/>
      <c r="Z14" s="22"/>
      <c r="AA14" s="19">
        <f>IF(OR(I14=A19,I14=A21)," ",IF(E20=A19,A21,A19))</f>
        <v>29</v>
      </c>
      <c r="AB14" s="16"/>
      <c r="AC14" s="17"/>
      <c r="AD14" s="17">
        <f>IF(L34=M35,L36,L34)</f>
        <v>6</v>
      </c>
      <c r="AE14" s="17">
        <f>IF(K22=K17,N22,K22)</f>
        <v>11</v>
      </c>
    </row>
    <row r="15" spans="1:31" ht="12.75" customHeight="1" thickBot="1">
      <c r="A15" s="206">
        <v>5</v>
      </c>
      <c r="B15" s="182" t="str">
        <f>VLOOKUP(A15,'пр.взв.'!B15:C78,2,FALSE)</f>
        <v>АБАЗОВ Ислам Заурбекович</v>
      </c>
      <c r="C15" s="182" t="str">
        <f>VLOOKUP(A15,'пр.взв.'!B7:G70,3,FALSE)</f>
        <v>26.12.89, МС</v>
      </c>
      <c r="D15" s="182" t="str">
        <f>VLOOKUP(A15,'пр.взв.'!B$7:G$70,4,FALSE)</f>
        <v>СКФО</v>
      </c>
      <c r="E15" s="21"/>
      <c r="F15" s="21"/>
      <c r="G15" s="42"/>
      <c r="H15" s="38"/>
      <c r="I15" s="48" t="s">
        <v>111</v>
      </c>
      <c r="J15" s="55"/>
      <c r="K15" s="31"/>
      <c r="L15" s="29"/>
      <c r="M15" s="29"/>
      <c r="N15" s="29"/>
      <c r="O15" s="68"/>
      <c r="P15" s="48" t="s">
        <v>111</v>
      </c>
      <c r="Q15" s="69"/>
      <c r="R15" s="21"/>
      <c r="S15" s="21"/>
      <c r="T15" s="21"/>
      <c r="U15" s="182" t="str">
        <f>VLOOKUP(X15,'пр.взв.'!B7:G70,2,FALSE)</f>
        <v>МИШЕВ Демид Викторович</v>
      </c>
      <c r="V15" s="182" t="str">
        <f>VLOOKUP(X15,'пр.взв.'!B7:G70,3,FALSE)</f>
        <v>16.07.94, КМС</v>
      </c>
      <c r="W15" s="182" t="str">
        <f>VLOOKUP(X15,'пр.взв.'!B$7:G$70,4,FALSE)</f>
        <v>МОС</v>
      </c>
      <c r="X15" s="186">
        <v>6</v>
      </c>
      <c r="Y15" s="21"/>
      <c r="Z15" s="22"/>
      <c r="AA15" s="17"/>
      <c r="AB15" s="17"/>
      <c r="AC15" s="17"/>
      <c r="AD15" s="17">
        <f>IF(L38=M39,L40,L38)</f>
        <v>12</v>
      </c>
      <c r="AE15" s="17"/>
    </row>
    <row r="16" spans="1:31" ht="12.75" customHeight="1">
      <c r="A16" s="207"/>
      <c r="B16" s="183"/>
      <c r="C16" s="183"/>
      <c r="D16" s="183"/>
      <c r="E16" s="41">
        <v>5</v>
      </c>
      <c r="F16" s="42"/>
      <c r="G16" s="42"/>
      <c r="H16" s="50"/>
      <c r="I16" s="22"/>
      <c r="J16" s="29"/>
      <c r="K16" s="68"/>
      <c r="L16" s="202" t="s">
        <v>19</v>
      </c>
      <c r="M16" s="202"/>
      <c r="N16" s="29"/>
      <c r="O16" s="69"/>
      <c r="P16" s="22"/>
      <c r="Q16" s="68"/>
      <c r="R16" s="21"/>
      <c r="S16" s="21"/>
      <c r="T16" s="41">
        <v>6</v>
      </c>
      <c r="U16" s="183"/>
      <c r="V16" s="183"/>
      <c r="W16" s="183"/>
      <c r="X16" s="187"/>
      <c r="Y16" s="21"/>
      <c r="Z16" s="22"/>
      <c r="AA16" s="19">
        <f>IF(OR(I$30=A23,I$30=A25)," ",IF(E24=A23,A25,A23))</f>
        <v>19</v>
      </c>
      <c r="AB16" s="20">
        <f>IF(AA16=" ",AA17,AA16)</f>
        <v>19</v>
      </c>
      <c r="AC16" s="17"/>
      <c r="AD16" s="17"/>
      <c r="AE16" s="17"/>
    </row>
    <row r="17" spans="1:31" ht="12.75" customHeight="1" thickBot="1">
      <c r="A17" s="207">
        <v>21</v>
      </c>
      <c r="B17" s="184" t="e">
        <f>VLOOKUP(A17,'пр.взв.'!B17:C80,2,FALSE)</f>
        <v>#N/A</v>
      </c>
      <c r="C17" s="184" t="e">
        <f>VLOOKUP(A17,'пр.взв.'!B7:G70,3,FALSE)</f>
        <v>#N/A</v>
      </c>
      <c r="D17" s="184" t="e">
        <f>VLOOKUP(A17,'пр.взв.'!B$7:G$70,4,FALSE)</f>
        <v>#N/A</v>
      </c>
      <c r="E17" s="48"/>
      <c r="F17" s="49"/>
      <c r="G17" s="42"/>
      <c r="H17" s="70"/>
      <c r="I17" s="29"/>
      <c r="J17" s="74"/>
      <c r="K17" s="105">
        <v>2</v>
      </c>
      <c r="L17" s="74"/>
      <c r="M17" s="74"/>
      <c r="N17" s="106"/>
      <c r="O17" s="74"/>
      <c r="P17" s="29"/>
      <c r="Q17" s="68"/>
      <c r="R17" s="51"/>
      <c r="S17" s="52"/>
      <c r="T17" s="48"/>
      <c r="U17" s="184" t="e">
        <f>VLOOKUP(X17,'пр.взв.'!B7:G70,2,FALSE)</f>
        <v>#N/A</v>
      </c>
      <c r="V17" s="184" t="e">
        <f>VLOOKUP(X17,'пр.взв.'!B7:G70,3,FALSE)</f>
        <v>#N/A</v>
      </c>
      <c r="W17" s="184" t="e">
        <f>VLOOKUP(X17,'пр.взв.'!B$7:G$70,4,FALSE)</f>
        <v>#N/A</v>
      </c>
      <c r="X17" s="187">
        <v>22</v>
      </c>
      <c r="Y17" s="21"/>
      <c r="Z17" s="22"/>
      <c r="AA17" s="19" t="str">
        <f>IF(OR(I$30=A27,I$30=A29)," ",IF(E28=A27,A29,A27))</f>
        <v> </v>
      </c>
      <c r="AB17" s="20">
        <f>IF(OR(AA16=" ",AA17=" "),AA18,AA17)</f>
        <v>23</v>
      </c>
      <c r="AC17" s="19">
        <f>IF(AND(OR(E24=I30,E28=I30),E32=G34),E36,IF(AND(OR(E24=I30,E28=I30),E36=G34),E32,IF(E24=G26,E28,E24)))</f>
        <v>7</v>
      </c>
      <c r="AD17" s="17">
        <f>IF(M7=N9,M11,M7)</f>
        <v>3</v>
      </c>
      <c r="AE17" s="17"/>
    </row>
    <row r="18" spans="1:31" ht="12.75" customHeight="1" thickBot="1">
      <c r="A18" s="208"/>
      <c r="B18" s="185"/>
      <c r="C18" s="185"/>
      <c r="D18" s="185"/>
      <c r="E18" s="42"/>
      <c r="F18" s="53"/>
      <c r="G18" s="41">
        <v>5</v>
      </c>
      <c r="H18" s="36"/>
      <c r="I18" s="29"/>
      <c r="J18" s="74"/>
      <c r="K18" s="211" t="str">
        <f>VLOOKUP(K17,'пр.взв.'!B7:D70,2,FALSE)</f>
        <v>МОХНАТКИН Михаил Александрович</v>
      </c>
      <c r="L18" s="212"/>
      <c r="M18" s="212"/>
      <c r="N18" s="213"/>
      <c r="O18" s="39"/>
      <c r="P18" s="29"/>
      <c r="Q18" s="71"/>
      <c r="R18" s="41">
        <v>6</v>
      </c>
      <c r="S18" s="29"/>
      <c r="T18" s="42"/>
      <c r="U18" s="185"/>
      <c r="V18" s="185"/>
      <c r="W18" s="185"/>
      <c r="X18" s="188"/>
      <c r="Y18" s="21"/>
      <c r="Z18" s="22"/>
      <c r="AA18" s="19">
        <f>IF(OR(I$30=A31,I$30=A33)," ",IF(E32=A31,A33,A31))</f>
        <v>23</v>
      </c>
      <c r="AB18" s="20">
        <f>IF(OR(AA16=" ",AA17=" ",AA18=" "),AA19,AA18)</f>
        <v>31</v>
      </c>
      <c r="AC18" s="17"/>
      <c r="AD18" s="17">
        <f>IF(M35=N37,M39,M35)</f>
        <v>16</v>
      </c>
      <c r="AE18" s="17"/>
    </row>
    <row r="19" spans="1:31" ht="12.75" customHeight="1" thickBot="1">
      <c r="A19" s="206">
        <v>13</v>
      </c>
      <c r="B19" s="182" t="str">
        <f>VLOOKUP(A19,'пр.взв.'!B19:C82,2,FALSE)</f>
        <v>ГУРЬЕВ Анатолий Алексеевич</v>
      </c>
      <c r="C19" s="182" t="str">
        <f>VLOOKUP(A19,'пр.взв.'!B7:G70,3,FALSE)</f>
        <v>05.12.94, КМС</v>
      </c>
      <c r="D19" s="182" t="str">
        <f>VLOOKUP(A19,'пр.взв.'!B$7:G$70,4,FALSE)</f>
        <v>С-П</v>
      </c>
      <c r="E19" s="21"/>
      <c r="F19" s="42"/>
      <c r="G19" s="48" t="s">
        <v>111</v>
      </c>
      <c r="H19" s="45"/>
      <c r="I19" s="29"/>
      <c r="J19" s="74"/>
      <c r="K19" s="214"/>
      <c r="L19" s="215"/>
      <c r="M19" s="215"/>
      <c r="N19" s="216"/>
      <c r="O19" s="39"/>
      <c r="P19" s="29"/>
      <c r="Q19" s="29"/>
      <c r="R19" s="48" t="s">
        <v>111</v>
      </c>
      <c r="S19" s="29"/>
      <c r="T19" s="21"/>
      <c r="U19" s="182" t="str">
        <f>VLOOKUP(X19,'пр.взв.'!B7:G70,2,FALSE)</f>
        <v>СИКАМОВ Салих Сабитович</v>
      </c>
      <c r="V19" s="182" t="str">
        <f>VLOOKUP(X19,'пр.взв.'!B7:G70,3,FALSE)</f>
        <v>01.09.94, КМС</v>
      </c>
      <c r="W19" s="182" t="str">
        <f>VLOOKUP(X19,'пр.взв.'!B$7:G$70,4,FALSE)</f>
        <v>СФО</v>
      </c>
      <c r="X19" s="186">
        <v>14</v>
      </c>
      <c r="Y19" s="21"/>
      <c r="Z19" s="22"/>
      <c r="AA19" s="19">
        <f>IF(OR(I$30=A35,I$30=A37)," ",IF(E36=A35,A37,A35))</f>
        <v>31</v>
      </c>
      <c r="AB19" s="17"/>
      <c r="AC19" s="17"/>
      <c r="AD19" s="17"/>
      <c r="AE19" s="17"/>
    </row>
    <row r="20" spans="1:31" ht="12.75" customHeight="1">
      <c r="A20" s="207"/>
      <c r="B20" s="183"/>
      <c r="C20" s="183"/>
      <c r="D20" s="183"/>
      <c r="E20" s="41">
        <v>13</v>
      </c>
      <c r="F20" s="60"/>
      <c r="G20" s="42"/>
      <c r="H20" s="44"/>
      <c r="I20" s="72"/>
      <c r="J20" s="74"/>
      <c r="K20" s="77"/>
      <c r="L20" s="203" t="s">
        <v>116</v>
      </c>
      <c r="M20" s="203"/>
      <c r="N20" s="39"/>
      <c r="O20" s="64"/>
      <c r="P20" s="29"/>
      <c r="Q20" s="21"/>
      <c r="R20" s="65"/>
      <c r="S20" s="66"/>
      <c r="T20" s="41">
        <v>14</v>
      </c>
      <c r="U20" s="183"/>
      <c r="V20" s="183"/>
      <c r="W20" s="183"/>
      <c r="X20" s="187"/>
      <c r="Y20" s="21"/>
      <c r="Z20" s="22"/>
      <c r="AA20" s="18"/>
      <c r="AB20" s="17"/>
      <c r="AC20" s="17"/>
      <c r="AD20" s="17">
        <f>IF(N9=O11,N13,N9)</f>
        <v>4</v>
      </c>
      <c r="AE20" s="17">
        <f>IF(P14=""," ",IF(P14=X7,X9,IF(P14=X9,X7,IF(P14=X11,X13,IF(P14=X13,X11,IF(P14=X15,X17,IF(P14=X17,X15,IF(P14=X19,X21,X19))))))))</f>
        <v>18</v>
      </c>
    </row>
    <row r="21" spans="1:31" ht="12.75" customHeight="1" thickBot="1">
      <c r="A21" s="207">
        <v>29</v>
      </c>
      <c r="B21" s="184" t="e">
        <f>VLOOKUP(A21,'пр.взв.'!B21:C84,2,FALSE)</f>
        <v>#N/A</v>
      </c>
      <c r="C21" s="184" t="e">
        <f>VLOOKUP(A21,'пр.взв.'!B7:G70,3,FALSE)</f>
        <v>#N/A</v>
      </c>
      <c r="D21" s="184" t="e">
        <f>VLOOKUP(A21,'пр.взв.'!B$7:G$70,4,FALSE)</f>
        <v>#N/A</v>
      </c>
      <c r="E21" s="48"/>
      <c r="F21" s="42"/>
      <c r="G21" s="42"/>
      <c r="H21" s="45"/>
      <c r="I21" s="72"/>
      <c r="J21" s="74"/>
      <c r="K21" s="77"/>
      <c r="L21" s="74"/>
      <c r="M21" s="39"/>
      <c r="N21" s="39"/>
      <c r="O21" s="64"/>
      <c r="P21" s="29"/>
      <c r="Q21" s="21"/>
      <c r="R21" s="21"/>
      <c r="S21" s="21"/>
      <c r="T21" s="48"/>
      <c r="U21" s="184" t="e">
        <f>VLOOKUP(X21,'пр.взв.'!B7:G70,2,FALSE)</f>
        <v>#N/A</v>
      </c>
      <c r="V21" s="184" t="e">
        <f>VLOOKUP(X21,'пр.взв.'!B7:G70,3,FALSE)</f>
        <v>#N/A</v>
      </c>
      <c r="W21" s="184" t="e">
        <f>VLOOKUP(X21,'пр.взв.'!B$7:G$70,4,FALSE)</f>
        <v>#N/A</v>
      </c>
      <c r="X21" s="187">
        <v>30</v>
      </c>
      <c r="Y21" s="21"/>
      <c r="Z21" s="22"/>
      <c r="AA21" s="19" t="str">
        <f>IF(OR(P14=X7,P14=X9)," ",IF(T8=X7,X9,X7))</f>
        <v> </v>
      </c>
      <c r="AB21" s="20">
        <f>IF(AA21=" ",AA22,AA21)</f>
        <v>26</v>
      </c>
      <c r="AC21" s="17"/>
      <c r="AD21" s="17">
        <f>IF(N37=O39,N41,N37)</f>
        <v>18</v>
      </c>
      <c r="AE21" s="17">
        <f>IF(P14=""," ",IF(P14=T8,T12,IF(P14=T12,T8,IF(P14=T16,T20,T16))))</f>
        <v>10</v>
      </c>
    </row>
    <row r="22" spans="1:31" ht="12.75" customHeight="1" thickBot="1">
      <c r="A22" s="208"/>
      <c r="B22" s="185"/>
      <c r="C22" s="185"/>
      <c r="D22" s="185"/>
      <c r="E22" s="42"/>
      <c r="F22" s="42"/>
      <c r="G22" s="42"/>
      <c r="H22" s="44"/>
      <c r="I22" s="72"/>
      <c r="J22" s="74"/>
      <c r="K22" s="41">
        <v>11</v>
      </c>
      <c r="L22" s="74"/>
      <c r="M22" s="39"/>
      <c r="N22" s="41">
        <v>2</v>
      </c>
      <c r="O22" s="64"/>
      <c r="P22" s="29"/>
      <c r="Q22" s="21"/>
      <c r="R22" s="21"/>
      <c r="S22" s="21"/>
      <c r="T22" s="42"/>
      <c r="U22" s="185"/>
      <c r="V22" s="185"/>
      <c r="W22" s="185"/>
      <c r="X22" s="188"/>
      <c r="Y22" s="21"/>
      <c r="Z22" s="22"/>
      <c r="AA22" s="19">
        <f>IF(OR(P14=X11,P14=X13)," ",IF(T12=X11,X13,X11))</f>
        <v>26</v>
      </c>
      <c r="AB22" s="20">
        <f>IF(OR(AA21=" ",AA22=" "),AA23,AA22)</f>
        <v>22</v>
      </c>
      <c r="AC22" s="19">
        <f>IF(AND(OR(T8=P14,T12=P14),T16=R18),T20,IF(AND(OR(T8=P14,T12=P14),T20=R18),T16,IF(T8=R10,T12,T8)))</f>
        <v>14</v>
      </c>
      <c r="AD22" s="17"/>
      <c r="AE22" s="17">
        <f>IF(P30=""," ",IF(P30=X23,X25,IF(P30=X25,X23,IF(P30=X27,X29,IF(P30=X29,X27,IF(P30=X31,X33,IF(P30=X33,X31,IF(P30=X35,X37,X35))))))))</f>
        <v>20</v>
      </c>
    </row>
    <row r="23" spans="1:31" ht="12.75" customHeight="1" thickBot="1">
      <c r="A23" s="206">
        <v>3</v>
      </c>
      <c r="B23" s="182" t="str">
        <f>VLOOKUP(A23,'пр.взв.'!B7:C70,2,FALSE)</f>
        <v>МУСИН  Артём Викторович</v>
      </c>
      <c r="C23" s="182" t="str">
        <f>VLOOKUP(A23,'пр.взв.'!B7:G70,3,FALSE)</f>
        <v>11.01.91 КМС</v>
      </c>
      <c r="D23" s="182" t="str">
        <f>VLOOKUP(A23,'пр.взв.'!B$7:G$70,4,FALSE)</f>
        <v>СФО</v>
      </c>
      <c r="E23" s="21"/>
      <c r="F23" s="21"/>
      <c r="G23" s="34"/>
      <c r="H23" s="21"/>
      <c r="I23" s="73"/>
      <c r="J23" s="37"/>
      <c r="K23" s="48" t="s">
        <v>114</v>
      </c>
      <c r="L23" s="74"/>
      <c r="M23" s="39"/>
      <c r="N23" s="48" t="s">
        <v>114</v>
      </c>
      <c r="O23" s="64"/>
      <c r="P23" s="29"/>
      <c r="Q23" s="21"/>
      <c r="R23" s="21"/>
      <c r="S23" s="21"/>
      <c r="T23" s="21"/>
      <c r="U23" s="182" t="str">
        <f>VLOOKUP(X23,'пр.взв.'!B7:G70,2,FALSE)</f>
        <v>НЕМКОВ Виктор Александрович</v>
      </c>
      <c r="V23" s="182" t="str">
        <f>VLOOKUP(X23,'пр.взв.'!B7:G70,3,FALSE)</f>
        <v>26.01.1987 МС</v>
      </c>
      <c r="W23" s="182" t="str">
        <f>VLOOKUP(X23,'пр.взв.'!B$7:G$70,4,FALSE)</f>
        <v>ЦФО</v>
      </c>
      <c r="X23" s="186">
        <v>4</v>
      </c>
      <c r="Y23" s="21"/>
      <c r="Z23" s="22"/>
      <c r="AA23" s="19">
        <f>IF(OR(P14=X15,P14=X17)," ",IF(T16=X15,X17,X15))</f>
        <v>22</v>
      </c>
      <c r="AB23" s="20">
        <f>IF(OR(AA21=" ",AA22=" ",AA23=" "),AA24,AA23)</f>
        <v>30</v>
      </c>
      <c r="AC23" s="17"/>
      <c r="AD23" s="17"/>
      <c r="AE23" s="17">
        <f>IF(P30=""," ",IF(P30=T24,T28,IF(P30=T28,T24,IF(P30=T32,T36,T32))))</f>
        <v>12</v>
      </c>
    </row>
    <row r="24" spans="1:31" ht="12.75" customHeight="1">
      <c r="A24" s="207"/>
      <c r="B24" s="183"/>
      <c r="C24" s="183"/>
      <c r="D24" s="183"/>
      <c r="E24" s="41">
        <v>3</v>
      </c>
      <c r="F24" s="42"/>
      <c r="G24" s="43"/>
      <c r="H24" s="44"/>
      <c r="I24" s="54"/>
      <c r="J24" s="31"/>
      <c r="K24" s="75"/>
      <c r="L24" s="202" t="s">
        <v>16</v>
      </c>
      <c r="M24" s="202"/>
      <c r="N24" s="39"/>
      <c r="O24" s="64"/>
      <c r="P24" s="29"/>
      <c r="Q24" s="21"/>
      <c r="R24" s="21"/>
      <c r="S24" s="21"/>
      <c r="T24" s="41">
        <v>4</v>
      </c>
      <c r="U24" s="183"/>
      <c r="V24" s="183"/>
      <c r="W24" s="183"/>
      <c r="X24" s="187"/>
      <c r="Y24" s="21"/>
      <c r="Z24" s="22"/>
      <c r="AA24" s="19">
        <f>IF(OR(P14=X19,P14=X21)," ",IF(T20=X19,X21,X19))</f>
        <v>30</v>
      </c>
      <c r="AB24" s="17"/>
      <c r="AC24" s="17"/>
      <c r="AD24" s="17"/>
      <c r="AE24" s="17">
        <f>IF(P14=""," ",IF(P14=R10,R18,R10))</f>
        <v>6</v>
      </c>
    </row>
    <row r="25" spans="1:31" ht="12.75" customHeight="1" thickBot="1">
      <c r="A25" s="207">
        <v>19</v>
      </c>
      <c r="B25" s="195" t="str">
        <f>VLOOKUP(A25,'пр.взв.'!B25:C88,2,FALSE)</f>
        <v>СОН Александр Чегуевич</v>
      </c>
      <c r="C25" s="195" t="str">
        <f>VLOOKUP(A25,'пр.взв.'!B7:G70,3,FALSE)</f>
        <v>17.03.88, КМС</v>
      </c>
      <c r="D25" s="195" t="str">
        <f>VLOOKUP(A25,'пр.взв.'!B$7:G$70,4,FALSE)</f>
        <v>ДВФО</v>
      </c>
      <c r="E25" s="48" t="s">
        <v>111</v>
      </c>
      <c r="F25" s="49"/>
      <c r="G25" s="42"/>
      <c r="H25" s="45"/>
      <c r="I25" s="76"/>
      <c r="J25" s="38"/>
      <c r="K25" s="105">
        <f>AE14</f>
        <v>11</v>
      </c>
      <c r="L25" s="74"/>
      <c r="M25" s="74"/>
      <c r="N25" s="106"/>
      <c r="O25" s="64"/>
      <c r="P25" s="29"/>
      <c r="Q25" s="21"/>
      <c r="R25" s="51"/>
      <c r="S25" s="52"/>
      <c r="T25" s="48"/>
      <c r="U25" s="184" t="e">
        <f>VLOOKUP(X25,'пр.взв.'!B7:G70,2,FALSE)</f>
        <v>#N/A</v>
      </c>
      <c r="V25" s="184" t="e">
        <f>VLOOKUP(X25,'пр.взв.'!B7:G70,3,FALSE)</f>
        <v>#N/A</v>
      </c>
      <c r="W25" s="184" t="e">
        <f>VLOOKUP(X25,'пр.взв.'!B$7:G$70,4,FALSE)</f>
        <v>#N/A</v>
      </c>
      <c r="X25" s="187">
        <v>20</v>
      </c>
      <c r="Y25" s="21"/>
      <c r="Z25" s="22"/>
      <c r="AA25" s="17"/>
      <c r="AB25" s="17"/>
      <c r="AC25" s="17"/>
      <c r="AD25" s="17"/>
      <c r="AE25" s="17">
        <f>IF(P30=""," ",IF(P30=R26,R34,R26))</f>
        <v>16</v>
      </c>
    </row>
    <row r="26" spans="1:31" ht="12.75" customHeight="1" thickBot="1">
      <c r="A26" s="208"/>
      <c r="B26" s="183"/>
      <c r="C26" s="183"/>
      <c r="D26" s="183"/>
      <c r="E26" s="42"/>
      <c r="F26" s="53"/>
      <c r="G26" s="41">
        <v>11</v>
      </c>
      <c r="H26" s="31"/>
      <c r="I26" s="38"/>
      <c r="J26" s="107"/>
      <c r="K26" s="196" t="str">
        <f>VLOOKUP(K25,'пр.взв.'!B7:D78,2,FALSE)</f>
        <v>НЕМКОВ Вадим Александрович</v>
      </c>
      <c r="L26" s="197"/>
      <c r="M26" s="197"/>
      <c r="N26" s="198"/>
      <c r="O26" s="39"/>
      <c r="P26" s="29"/>
      <c r="Q26" s="21"/>
      <c r="R26" s="41">
        <v>4</v>
      </c>
      <c r="S26" s="29"/>
      <c r="T26" s="42"/>
      <c r="U26" s="185"/>
      <c r="V26" s="185"/>
      <c r="W26" s="185"/>
      <c r="X26" s="188"/>
      <c r="Y26" s="21"/>
      <c r="Z26" s="22"/>
      <c r="AA26" s="19" t="str">
        <f>IF(OR(P30=X23,P30=X25)," ",IF(T24=X23,X25,X23))</f>
        <v> </v>
      </c>
      <c r="AB26" s="20">
        <f>IF(AA26=" ",AA27,AA26)</f>
        <v>28</v>
      </c>
      <c r="AC26" s="17"/>
      <c r="AD26" s="17"/>
      <c r="AE26" s="17">
        <f>IF(K22=""," ",IF(K22=I14,I30,I14))</f>
        <v>5</v>
      </c>
    </row>
    <row r="27" spans="1:31" ht="12.75" customHeight="1" thickBot="1">
      <c r="A27" s="206">
        <v>11</v>
      </c>
      <c r="B27" s="182" t="str">
        <f>VLOOKUP(A27,'пр.взв.'!B27:C90,2,FALSE)</f>
        <v>НЕМКОВ Вадим Александрович</v>
      </c>
      <c r="C27" s="182" t="str">
        <f>VLOOKUP(A27,'пр.взв.'!B7:G70,3,FALSE)</f>
        <v>20.06.92, МСМК</v>
      </c>
      <c r="D27" s="182" t="str">
        <f>VLOOKUP(A27,'пр.взв.'!B$7:G$70,4,FALSE)</f>
        <v>ЦФО</v>
      </c>
      <c r="E27" s="21"/>
      <c r="F27" s="42"/>
      <c r="G27" s="48" t="s">
        <v>111</v>
      </c>
      <c r="H27" s="56"/>
      <c r="I27" s="57"/>
      <c r="J27" s="107"/>
      <c r="K27" s="199"/>
      <c r="L27" s="200"/>
      <c r="M27" s="200"/>
      <c r="N27" s="201"/>
      <c r="O27" s="39"/>
      <c r="P27" s="55"/>
      <c r="Q27" s="52"/>
      <c r="R27" s="48" t="s">
        <v>111</v>
      </c>
      <c r="S27" s="29"/>
      <c r="T27" s="21"/>
      <c r="U27" s="182" t="str">
        <f>VLOOKUP(X27,'пр.взв.'!B7:G70,2,FALSE)</f>
        <v>АЛИСКЕРОВ Артур Имиржанович</v>
      </c>
      <c r="V27" s="182" t="str">
        <f>VLOOKUP(X27,'пр.взв.'!B7:G70,3,FALSE)</f>
        <v>02.11.89, КМС</v>
      </c>
      <c r="W27" s="182" t="str">
        <f>VLOOKUP(X27,'пр.взв.'!B$7:G$70,4,FALSE)</f>
        <v>СКФО</v>
      </c>
      <c r="X27" s="186">
        <v>12</v>
      </c>
      <c r="Y27" s="21"/>
      <c r="Z27" s="22"/>
      <c r="AA27" s="19">
        <f>IF(OR(P30=X27,P30=X29)," ",IF(T28=X27,X29,X27))</f>
        <v>28</v>
      </c>
      <c r="AB27" s="20">
        <f>IF(OR(AA26=" ",AA27=" "),AA28,AA27)</f>
        <v>24</v>
      </c>
      <c r="AC27" s="19">
        <f>IF(AND(OR(T24=P30,T28=P30),T32=R34),T36,IF(AND(OR(T24=P30,T28=P30),T36=R34),T32,IF(T24=R26,T28,T24)))</f>
        <v>8</v>
      </c>
      <c r="AD27" s="17"/>
      <c r="AE27" s="17"/>
    </row>
    <row r="28" spans="1:31" ht="12.75" customHeight="1">
      <c r="A28" s="207"/>
      <c r="B28" s="183"/>
      <c r="C28" s="183"/>
      <c r="D28" s="183"/>
      <c r="E28" s="41">
        <v>11</v>
      </c>
      <c r="F28" s="60"/>
      <c r="G28" s="42"/>
      <c r="H28" s="44"/>
      <c r="I28" s="61"/>
      <c r="J28" s="31"/>
      <c r="K28" s="77"/>
      <c r="L28" s="74"/>
      <c r="M28" s="39"/>
      <c r="N28" s="39"/>
      <c r="O28" s="64"/>
      <c r="P28" s="55"/>
      <c r="Q28" s="29"/>
      <c r="R28" s="65"/>
      <c r="S28" s="66"/>
      <c r="T28" s="41">
        <v>12</v>
      </c>
      <c r="U28" s="183"/>
      <c r="V28" s="183"/>
      <c r="W28" s="183"/>
      <c r="X28" s="187"/>
      <c r="Y28" s="21"/>
      <c r="Z28" s="22"/>
      <c r="AA28" s="19">
        <f>IF(OR(P30=X31,P30=X33)," ",IF(T32=X31,X33,X31))</f>
        <v>24</v>
      </c>
      <c r="AB28" s="20">
        <f>IF(OR(AA26=" ",AA27=" ",AA28=" "),AA29,AA28)</f>
        <v>32</v>
      </c>
      <c r="AC28" s="17"/>
      <c r="AD28" s="17"/>
      <c r="AE28" s="17"/>
    </row>
    <row r="29" spans="1:31" ht="12.75" customHeight="1" thickBot="1">
      <c r="A29" s="207">
        <v>27</v>
      </c>
      <c r="B29" s="184" t="e">
        <f>VLOOKUP(A29,'пр.взв.'!B29:C92,2,FALSE)</f>
        <v>#N/A</v>
      </c>
      <c r="C29" s="184" t="e">
        <f>VLOOKUP(A29,'пр.взв.'!B7:G70,3,FALSE)</f>
        <v>#N/A</v>
      </c>
      <c r="D29" s="184" t="e">
        <f>VLOOKUP(A29,'пр.взв.'!B$7:G$70,4,FALSE)</f>
        <v>#N/A</v>
      </c>
      <c r="E29" s="48"/>
      <c r="F29" s="42"/>
      <c r="G29" s="42"/>
      <c r="H29" s="45"/>
      <c r="I29" s="61"/>
      <c r="J29" s="38"/>
      <c r="K29" s="77"/>
      <c r="L29" s="74"/>
      <c r="M29" s="39"/>
      <c r="N29" s="39"/>
      <c r="O29" s="64"/>
      <c r="P29" s="55"/>
      <c r="Q29" s="29"/>
      <c r="R29" s="21"/>
      <c r="S29" s="21"/>
      <c r="T29" s="48"/>
      <c r="U29" s="184" t="e">
        <f>VLOOKUP(X29,'пр.взв.'!B7:G70,2,FALSE)</f>
        <v>#N/A</v>
      </c>
      <c r="V29" s="184" t="e">
        <f>VLOOKUP(X29,'пр.взв.'!B7:G70,3,FALSE)</f>
        <v>#N/A</v>
      </c>
      <c r="W29" s="184" t="e">
        <f>VLOOKUP(X29,'пр.взв.'!B$7:G$70,4,FALSE)</f>
        <v>#N/A</v>
      </c>
      <c r="X29" s="187">
        <v>28</v>
      </c>
      <c r="Y29" s="21"/>
      <c r="Z29" s="22"/>
      <c r="AA29" s="19">
        <f>IF(OR(P30=X35,P30=X37)," ",IF(T36=X35,X37,X35))</f>
        <v>32</v>
      </c>
      <c r="AB29" s="17"/>
      <c r="AC29" s="17"/>
      <c r="AD29" s="17"/>
      <c r="AE29" s="17"/>
    </row>
    <row r="30" spans="1:26" ht="12.75" customHeight="1" thickBot="1">
      <c r="A30" s="208"/>
      <c r="B30" s="185"/>
      <c r="C30" s="185"/>
      <c r="D30" s="185"/>
      <c r="E30" s="42"/>
      <c r="F30" s="42"/>
      <c r="G30" s="53"/>
      <c r="H30" s="47"/>
      <c r="I30" s="41">
        <v>11</v>
      </c>
      <c r="J30" s="108"/>
      <c r="K30" s="77"/>
      <c r="L30" s="74"/>
      <c r="M30" s="39"/>
      <c r="N30" s="39"/>
      <c r="O30" s="78"/>
      <c r="P30" s="41">
        <v>4</v>
      </c>
      <c r="Q30" s="29"/>
      <c r="R30" s="21"/>
      <c r="S30" s="21"/>
      <c r="T30" s="42"/>
      <c r="U30" s="185"/>
      <c r="V30" s="185"/>
      <c r="W30" s="185"/>
      <c r="X30" s="188"/>
      <c r="Y30" s="21"/>
      <c r="Z30" s="22"/>
    </row>
    <row r="31" spans="1:26" ht="12.75" customHeight="1" thickBot="1">
      <c r="A31" s="206">
        <v>7</v>
      </c>
      <c r="B31" s="182" t="str">
        <f>VLOOKUP(A31,'пр.взв.'!B7:C70,2,FALSE)</f>
        <v>КУЗНЕЦОВ Константин Сергеевич</v>
      </c>
      <c r="C31" s="182" t="str">
        <f>VLOOKUP(A31,'пр.взв.'!B7:G70,3,FALSE)</f>
        <v>23.02.91, КМС</v>
      </c>
      <c r="D31" s="182" t="str">
        <f>VLOOKUP(A31,'пр.взв.'!B$7:G$70,4,FALSE)</f>
        <v>СЗФО</v>
      </c>
      <c r="E31" s="21"/>
      <c r="F31" s="21"/>
      <c r="G31" s="42"/>
      <c r="H31" s="38"/>
      <c r="I31" s="48" t="s">
        <v>112</v>
      </c>
      <c r="J31" s="47"/>
      <c r="K31" s="29"/>
      <c r="L31" s="29"/>
      <c r="M31" s="39"/>
      <c r="N31" s="39"/>
      <c r="O31" s="39"/>
      <c r="P31" s="48" t="s">
        <v>111</v>
      </c>
      <c r="Q31" s="29"/>
      <c r="R31" s="21"/>
      <c r="S31" s="21"/>
      <c r="T31" s="21"/>
      <c r="U31" s="182" t="str">
        <f>VLOOKUP(X31,'пр.взв.'!B7:G70,2,FALSE)</f>
        <v>ЭРГАРД Владимир Рудольфович</v>
      </c>
      <c r="V31" s="182" t="str">
        <f>VLOOKUP(X31,'пр.взв.'!B7:G70,3,FALSE)</f>
        <v>08.08.94, КМС</v>
      </c>
      <c r="W31" s="182" t="str">
        <f>VLOOKUP(X31,'пр.взв.'!B$7:G$70,4,FALSE)</f>
        <v>С-П</v>
      </c>
      <c r="X31" s="186">
        <v>8</v>
      </c>
      <c r="Y31" s="21"/>
      <c r="Z31" s="22"/>
    </row>
    <row r="32" spans="1:26" ht="12.75" customHeight="1">
      <c r="A32" s="207"/>
      <c r="B32" s="183"/>
      <c r="C32" s="183"/>
      <c r="D32" s="183"/>
      <c r="E32" s="41">
        <v>7</v>
      </c>
      <c r="F32" s="42"/>
      <c r="G32" s="42"/>
      <c r="H32" s="50"/>
      <c r="I32" s="22"/>
      <c r="J32" s="205" t="s">
        <v>3</v>
      </c>
      <c r="K32" s="21"/>
      <c r="L32" s="21"/>
      <c r="M32" s="21"/>
      <c r="N32" s="21"/>
      <c r="O32" s="21"/>
      <c r="P32" s="29"/>
      <c r="Q32" s="68"/>
      <c r="R32" s="21"/>
      <c r="S32" s="21"/>
      <c r="T32" s="41">
        <v>8</v>
      </c>
      <c r="U32" s="183"/>
      <c r="V32" s="183"/>
      <c r="W32" s="183"/>
      <c r="X32" s="187"/>
      <c r="Y32" s="21"/>
      <c r="Z32" s="22"/>
    </row>
    <row r="33" spans="1:26" ht="12.75" customHeight="1" thickBot="1">
      <c r="A33" s="207">
        <v>23</v>
      </c>
      <c r="B33" s="184" t="e">
        <f>VLOOKUP(A33,'пр.взв.'!B33:C96,2,FALSE)</f>
        <v>#N/A</v>
      </c>
      <c r="C33" s="184" t="e">
        <f>VLOOKUP(A33,'пр.взв.'!B7:G70,3,FALSE)</f>
        <v>#N/A</v>
      </c>
      <c r="D33" s="184" t="e">
        <f>VLOOKUP(A33,'пр.взв.'!B$7:G$70,4,FALSE)</f>
        <v>#N/A</v>
      </c>
      <c r="E33" s="48"/>
      <c r="F33" s="49"/>
      <c r="G33" s="42"/>
      <c r="H33" s="70"/>
      <c r="I33" s="29"/>
      <c r="J33" s="205"/>
      <c r="K33" s="79">
        <f>AE20</f>
        <v>18</v>
      </c>
      <c r="L33" s="80"/>
      <c r="M33" s="80"/>
      <c r="N33" s="80"/>
      <c r="O33" s="80"/>
      <c r="P33" s="21"/>
      <c r="Q33" s="68"/>
      <c r="R33" s="51"/>
      <c r="S33" s="52"/>
      <c r="T33" s="48"/>
      <c r="U33" s="184" t="e">
        <f>VLOOKUP(X33,'пр.взв.'!B7:G70,2,FALSE)</f>
        <v>#N/A</v>
      </c>
      <c r="V33" s="184" t="e">
        <f>VLOOKUP(X33,'пр.взв.'!B7:G70,3,FALSE)</f>
        <v>#N/A</v>
      </c>
      <c r="W33" s="184" t="e">
        <f>VLOOKUP(X33,'пр.взв.'!B$7:G$70,4,FALSE)</f>
        <v>#N/A</v>
      </c>
      <c r="X33" s="187">
        <v>24</v>
      </c>
      <c r="Y33" s="21"/>
      <c r="Z33" s="22"/>
    </row>
    <row r="34" spans="1:26" ht="12.75" customHeight="1" thickBot="1">
      <c r="A34" s="208"/>
      <c r="B34" s="185"/>
      <c r="C34" s="185"/>
      <c r="D34" s="185"/>
      <c r="E34" s="42"/>
      <c r="F34" s="53"/>
      <c r="G34" s="41">
        <v>15</v>
      </c>
      <c r="H34" s="36"/>
      <c r="I34" s="29"/>
      <c r="J34" s="29"/>
      <c r="K34" s="30"/>
      <c r="L34" s="31">
        <v>18</v>
      </c>
      <c r="M34" s="29"/>
      <c r="N34" s="29"/>
      <c r="O34" s="81"/>
      <c r="P34" s="21"/>
      <c r="Q34" s="78"/>
      <c r="R34" s="41">
        <v>16</v>
      </c>
      <c r="S34" s="29"/>
      <c r="T34" s="42"/>
      <c r="U34" s="185"/>
      <c r="V34" s="185"/>
      <c r="W34" s="185"/>
      <c r="X34" s="188"/>
      <c r="Y34" s="21"/>
      <c r="Z34" s="22"/>
    </row>
    <row r="35" spans="1:26" ht="12.75" customHeight="1" thickBot="1">
      <c r="A35" s="206">
        <v>15</v>
      </c>
      <c r="B35" s="182" t="str">
        <f>VLOOKUP(A35,'пр.взв.'!B35:C98,2,FALSE)</f>
        <v>УМАРОВ Иса Саидалиевич</v>
      </c>
      <c r="C35" s="182" t="str">
        <f>VLOOKUP(A35,'пр.взв.'!B7:G70,3,FALSE)</f>
        <v>03.03.89, 1р</v>
      </c>
      <c r="D35" s="182" t="str">
        <f>VLOOKUP(A35,'пр.взв.'!B$7:G$70,4,FALSE)</f>
        <v>СКФО</v>
      </c>
      <c r="E35" s="21"/>
      <c r="F35" s="42"/>
      <c r="G35" s="48" t="s">
        <v>111</v>
      </c>
      <c r="H35" s="45"/>
      <c r="I35" s="29"/>
      <c r="J35" s="29"/>
      <c r="K35" s="36">
        <f>AE21</f>
        <v>10</v>
      </c>
      <c r="L35" s="30" t="s">
        <v>111</v>
      </c>
      <c r="M35" s="31">
        <v>18</v>
      </c>
      <c r="N35" s="47"/>
      <c r="O35" s="38"/>
      <c r="P35" s="21"/>
      <c r="Q35" s="39"/>
      <c r="R35" s="48" t="s">
        <v>111</v>
      </c>
      <c r="S35" s="29"/>
      <c r="T35" s="21"/>
      <c r="U35" s="182" t="str">
        <f>VLOOKUP(X35,'пр.взв.'!B7:G70,2,FALSE)</f>
        <v>САИЙДАЛИЕВ Казбек Шахэмирович</v>
      </c>
      <c r="V35" s="182" t="str">
        <f>VLOOKUP(X35,'пр.взв.'!B7:G70,3,FALSE)</f>
        <v>26.08.89, КМС</v>
      </c>
      <c r="W35" s="182" t="str">
        <f>VLOOKUP(X35,'пр.взв.'!B$7:G$70,4,FALSE)</f>
        <v>ПФО</v>
      </c>
      <c r="X35" s="186">
        <v>16</v>
      </c>
      <c r="Y35" s="21"/>
      <c r="Z35" s="22"/>
    </row>
    <row r="36" spans="1:26" ht="12.75" customHeight="1">
      <c r="A36" s="207"/>
      <c r="B36" s="183"/>
      <c r="C36" s="183"/>
      <c r="D36" s="183"/>
      <c r="E36" s="41">
        <v>15</v>
      </c>
      <c r="F36" s="60"/>
      <c r="G36" s="42"/>
      <c r="H36" s="44"/>
      <c r="I36" s="29"/>
      <c r="J36" s="29"/>
      <c r="K36" s="45"/>
      <c r="L36" s="46">
        <f>AE24</f>
        <v>6</v>
      </c>
      <c r="M36" s="30" t="s">
        <v>111</v>
      </c>
      <c r="N36" s="47"/>
      <c r="O36" s="39"/>
      <c r="P36" s="21"/>
      <c r="Q36" s="39"/>
      <c r="R36" s="65"/>
      <c r="S36" s="66"/>
      <c r="T36" s="41">
        <v>16</v>
      </c>
      <c r="U36" s="183"/>
      <c r="V36" s="183"/>
      <c r="W36" s="183"/>
      <c r="X36" s="187"/>
      <c r="Y36" s="21"/>
      <c r="Z36" s="22"/>
    </row>
    <row r="37" spans="1:26" ht="12.75" customHeight="1" thickBot="1">
      <c r="A37" s="207">
        <v>31</v>
      </c>
      <c r="B37" s="184" t="e">
        <f>VLOOKUP(A37,'пр.взв.'!B37:C100,2,FALSE)</f>
        <v>#N/A</v>
      </c>
      <c r="C37" s="184" t="e">
        <f>VLOOKUP(A37,'пр.взв.'!B7:G70,3,FALSE)</f>
        <v>#N/A</v>
      </c>
      <c r="D37" s="184" t="e">
        <f>VLOOKUP(A37,'пр.взв.'!B$7:G$70,4,FALSE)</f>
        <v>#N/A</v>
      </c>
      <c r="E37" s="48"/>
      <c r="F37" s="42"/>
      <c r="G37" s="42"/>
      <c r="H37" s="45"/>
      <c r="I37" s="29"/>
      <c r="J37" s="29"/>
      <c r="K37" s="104">
        <f>AE22</f>
        <v>20</v>
      </c>
      <c r="L37" s="45"/>
      <c r="M37" s="50"/>
      <c r="N37" s="31">
        <v>18</v>
      </c>
      <c r="O37" s="39"/>
      <c r="P37" s="21"/>
      <c r="Q37" s="21"/>
      <c r="R37" s="21"/>
      <c r="S37" s="21"/>
      <c r="T37" s="48"/>
      <c r="U37" s="184" t="e">
        <f>VLOOKUP(X37,'пр.взв.'!B7:G70,2,FALSE)</f>
        <v>#N/A</v>
      </c>
      <c r="V37" s="184" t="e">
        <f>VLOOKUP(X37,'пр.взв.'!B7:G70,3,FALSE)</f>
        <v>#N/A</v>
      </c>
      <c r="W37" s="184" t="e">
        <f>VLOOKUP(X37,'пр.взв.'!B$7:G$70,4,FALSE)</f>
        <v>#N/A</v>
      </c>
      <c r="X37" s="187">
        <v>32</v>
      </c>
      <c r="Y37" s="21"/>
      <c r="Z37" s="22"/>
    </row>
    <row r="38" spans="1:27" ht="12.75" customHeight="1" thickBot="1">
      <c r="A38" s="208"/>
      <c r="B38" s="204"/>
      <c r="C38" s="204"/>
      <c r="D38" s="204"/>
      <c r="E38" s="42"/>
      <c r="F38" s="42"/>
      <c r="G38" s="42"/>
      <c r="H38" s="44"/>
      <c r="I38" s="29"/>
      <c r="J38" s="29"/>
      <c r="K38" s="30"/>
      <c r="L38" s="31">
        <v>12</v>
      </c>
      <c r="M38" s="55"/>
      <c r="N38" s="30" t="s">
        <v>114</v>
      </c>
      <c r="O38" s="29"/>
      <c r="P38" s="21"/>
      <c r="Q38" s="53"/>
      <c r="R38" s="21"/>
      <c r="S38" s="21"/>
      <c r="T38" s="42"/>
      <c r="U38" s="204"/>
      <c r="V38" s="204"/>
      <c r="W38" s="204"/>
      <c r="X38" s="188"/>
      <c r="Y38" s="21"/>
      <c r="Z38" s="22"/>
      <c r="AA38" s="15"/>
    </row>
    <row r="39" spans="1:26" ht="12.75" customHeight="1" thickBot="1">
      <c r="A39" s="82"/>
      <c r="B39" s="82"/>
      <c r="C39" s="82"/>
      <c r="D39" s="21"/>
      <c r="E39" s="42"/>
      <c r="F39" s="42"/>
      <c r="G39" s="42"/>
      <c r="H39" s="29"/>
      <c r="I39" s="47"/>
      <c r="J39" s="38"/>
      <c r="K39" s="36">
        <f>AE23</f>
        <v>12</v>
      </c>
      <c r="L39" s="30"/>
      <c r="M39" s="36">
        <v>16</v>
      </c>
      <c r="N39" s="55"/>
      <c r="O39" s="58">
        <v>5</v>
      </c>
      <c r="P39" s="83">
        <f>O39</f>
        <v>5</v>
      </c>
      <c r="Q39" s="42"/>
      <c r="R39" s="29"/>
      <c r="S39" s="21"/>
      <c r="T39" s="21"/>
      <c r="U39" s="21"/>
      <c r="V39" s="21"/>
      <c r="W39" s="21"/>
      <c r="X39" s="21"/>
      <c r="Y39" s="21"/>
      <c r="Z39" s="22"/>
    </row>
    <row r="40" spans="1:26" ht="12.75" customHeight="1">
      <c r="A40" s="84" t="str">
        <f>HYPERLINK('[1]реквизиты'!$A$6)</f>
        <v>Гл. судья, судья МК</v>
      </c>
      <c r="B40" s="85"/>
      <c r="C40" s="86"/>
      <c r="D40" s="87"/>
      <c r="E40" s="21"/>
      <c r="F40" s="88" t="str">
        <f>'[1]реквизиты'!$G$7</f>
        <v>Н.Н.Малышев</v>
      </c>
      <c r="G40" s="89"/>
      <c r="H40" s="90"/>
      <c r="I40" s="21"/>
      <c r="J40" s="38"/>
      <c r="K40" s="45"/>
      <c r="L40" s="36">
        <f>AE25</f>
        <v>16</v>
      </c>
      <c r="M40" s="62" t="s">
        <v>111</v>
      </c>
      <c r="N40" s="63"/>
      <c r="O40" s="62" t="s">
        <v>111</v>
      </c>
      <c r="P40" s="29"/>
      <c r="Q40" s="189" t="str">
        <f>VLOOKUP(P39,'пр.взв.'!B7:E70,2,FALSE)</f>
        <v>АБАЗОВ Ислам Заурбекович</v>
      </c>
      <c r="R40" s="190"/>
      <c r="S40" s="190"/>
      <c r="T40" s="191"/>
      <c r="U40" s="21"/>
      <c r="V40" s="21"/>
      <c r="W40" s="21"/>
      <c r="X40" s="21"/>
      <c r="Y40" s="21"/>
      <c r="Z40" s="22"/>
    </row>
    <row r="41" spans="1:26" ht="12.75" customHeight="1" thickBot="1">
      <c r="A41" s="89"/>
      <c r="B41" s="89"/>
      <c r="C41" s="91"/>
      <c r="D41" s="92"/>
      <c r="E41" s="52"/>
      <c r="F41" s="102" t="str">
        <f>'[1]реквизиты'!$G$8</f>
        <v>/г.Дубна/</v>
      </c>
      <c r="G41" s="89"/>
      <c r="H41" s="90"/>
      <c r="I41" s="21"/>
      <c r="J41" s="89"/>
      <c r="K41" s="31"/>
      <c r="L41" s="45"/>
      <c r="M41" s="31"/>
      <c r="N41" s="46">
        <f>AE26</f>
        <v>5</v>
      </c>
      <c r="O41" s="29"/>
      <c r="P41" s="29"/>
      <c r="Q41" s="192"/>
      <c r="R41" s="193"/>
      <c r="S41" s="193"/>
      <c r="T41" s="194"/>
      <c r="U41" s="21"/>
      <c r="V41" s="21"/>
      <c r="W41" s="21"/>
      <c r="X41" s="21"/>
      <c r="Y41" s="21"/>
      <c r="Z41" s="22"/>
    </row>
    <row r="42" spans="1:43" ht="12.75" customHeight="1">
      <c r="A42" s="84" t="str">
        <f>HYPERLINK('[1]реквизиты'!$A$8)</f>
        <v>Гл. секретарь, судья МК</v>
      </c>
      <c r="B42" s="89"/>
      <c r="C42" s="93"/>
      <c r="D42" s="94"/>
      <c r="E42" s="66"/>
      <c r="F42" s="88" t="str">
        <f>'[1]реквизиты'!$G$9</f>
        <v>С.М.Трескин</v>
      </c>
      <c r="G42" s="89"/>
      <c r="H42" s="90"/>
      <c r="I42" s="21"/>
      <c r="J42" s="89"/>
      <c r="K42" s="29"/>
      <c r="L42" s="47"/>
      <c r="M42" s="47"/>
      <c r="N42" s="31"/>
      <c r="O42" s="39"/>
      <c r="P42" s="29"/>
      <c r="Q42" s="53"/>
      <c r="R42" s="53" t="s">
        <v>11</v>
      </c>
      <c r="S42" s="21"/>
      <c r="T42" s="21"/>
      <c r="U42" s="21"/>
      <c r="V42" s="21"/>
      <c r="W42" s="21"/>
      <c r="X42" s="21"/>
      <c r="Y42" s="21"/>
      <c r="Z42" s="2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customHeight="1">
      <c r="A43" s="89"/>
      <c r="B43" s="89"/>
      <c r="C43" s="89"/>
      <c r="D43" s="95"/>
      <c r="E43" s="95"/>
      <c r="F43" s="96" t="str">
        <f>'[1]реквизиты'!$G$10</f>
        <v>/г.Бийск/</v>
      </c>
      <c r="G43" s="89"/>
      <c r="H43" s="90"/>
      <c r="I43" s="21"/>
      <c r="J43" s="95"/>
      <c r="K43" s="29"/>
      <c r="L43" s="29"/>
      <c r="M43" s="29"/>
      <c r="N43" s="29"/>
      <c r="O43" s="29"/>
      <c r="P43" s="29"/>
      <c r="Q43" s="21"/>
      <c r="R43" s="21"/>
      <c r="S43" s="21"/>
      <c r="T43" s="21"/>
      <c r="U43" s="21"/>
      <c r="V43" s="21"/>
      <c r="W43" s="21"/>
      <c r="X43" s="21"/>
      <c r="Y43" s="21"/>
      <c r="Z43" s="2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4.25" customHeight="1">
      <c r="A44" s="97">
        <f>HYPERLINK('[1]реквизиты'!$A$20)</f>
      </c>
      <c r="B44" s="27"/>
      <c r="C44" s="74"/>
      <c r="D44" s="74"/>
      <c r="E44" s="74"/>
      <c r="F44" s="98"/>
      <c r="G44" s="99">
        <f>HYPERLINK('[1]реквизиты'!$G$21)</f>
      </c>
      <c r="H44" s="100"/>
      <c r="I44" s="21"/>
      <c r="J44" s="74"/>
      <c r="K44" s="29"/>
      <c r="L44" s="29"/>
      <c r="M44" s="29"/>
      <c r="N44" s="29"/>
      <c r="O44" s="29"/>
      <c r="P44" s="101">
        <f>HYPERLINK('[1]реквизиты'!$A$22)</f>
      </c>
      <c r="Q44" s="29"/>
      <c r="R44" s="29"/>
      <c r="S44" s="29"/>
      <c r="T44" s="29"/>
      <c r="U44" s="29"/>
      <c r="V44" s="101">
        <f>HYPERLINK('[1]реквизиты'!$G$22)</f>
      </c>
      <c r="W44" s="29"/>
      <c r="X44" s="29"/>
      <c r="Y44" s="29"/>
      <c r="Z44" s="2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2.75" customHeight="1">
      <c r="A45" s="22"/>
      <c r="B45" s="22"/>
      <c r="C45" s="98"/>
      <c r="D45" s="98"/>
      <c r="E45" s="100"/>
      <c r="F45" s="22"/>
      <c r="G45" s="22"/>
      <c r="H45" s="22"/>
      <c r="I45" s="100"/>
      <c r="J45" s="100"/>
      <c r="K45" s="100"/>
      <c r="L45" s="100"/>
      <c r="M45" s="100"/>
      <c r="N45" s="100"/>
      <c r="O45" s="100"/>
      <c r="P45" s="98"/>
      <c r="Q45" s="98"/>
      <c r="R45" s="98"/>
      <c r="S45" s="98"/>
      <c r="T45" s="98"/>
      <c r="U45" s="98"/>
      <c r="V45" s="99">
        <f>HYPERLINK('[1]реквизиты'!$G$23)</f>
      </c>
      <c r="W45" s="98"/>
      <c r="X45" s="98"/>
      <c r="Y45" s="22"/>
      <c r="Z45" s="2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2.75" customHeight="1">
      <c r="A46" s="22"/>
      <c r="B46" s="22"/>
      <c r="C46" s="98"/>
      <c r="D46" s="98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98"/>
      <c r="U46" s="98"/>
      <c r="V46" s="98"/>
      <c r="W46" s="98"/>
      <c r="X46" s="98"/>
      <c r="Y46" s="22"/>
      <c r="Z46" s="2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3:24" ht="12.75">
      <c r="C47" s="2"/>
      <c r="D47" s="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2"/>
      <c r="U47" s="2"/>
      <c r="V47" s="2"/>
      <c r="W47" s="2"/>
      <c r="X47" s="2"/>
    </row>
    <row r="48" spans="3:24" ht="12.75">
      <c r="C48" s="2"/>
      <c r="D48" s="2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2"/>
      <c r="U48" s="2"/>
      <c r="V48" s="2"/>
      <c r="W48" s="2"/>
      <c r="X48" s="2"/>
    </row>
    <row r="49" spans="3:24" ht="12.75">
      <c r="C49" s="2"/>
      <c r="D49" s="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2"/>
      <c r="U49" s="2"/>
      <c r="V49" s="2"/>
      <c r="W49" s="2"/>
      <c r="X49" s="2"/>
    </row>
    <row r="50" spans="3:24" ht="12.75">
      <c r="C50" s="2"/>
      <c r="D50" s="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2"/>
      <c r="U50" s="2"/>
      <c r="V50" s="2"/>
      <c r="W50" s="2"/>
      <c r="X50" s="2"/>
    </row>
    <row r="51" spans="5:19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5:19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5:19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5:19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5:19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5:19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5:19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5:19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5:19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5:19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5:19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5:19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5:19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5:19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5:19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5:19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24" customHeight="1" thickBot="1">
      <c r="A1" s="242" t="s">
        <v>13</v>
      </c>
      <c r="B1" s="242"/>
      <c r="C1" s="242"/>
      <c r="D1" s="242"/>
      <c r="E1" s="242"/>
      <c r="F1" s="242"/>
      <c r="G1" s="242"/>
      <c r="H1" s="242"/>
    </row>
    <row r="2" spans="2:8" ht="39" customHeight="1" thickBot="1">
      <c r="B2" s="113" t="s">
        <v>15</v>
      </c>
      <c r="C2" s="113"/>
      <c r="D2" s="239" t="str">
        <f>HYPERLINK('[1]реквизиты'!$A$2)</f>
        <v>Чемпионат России по БОЕВОМУ САМБО </v>
      </c>
      <c r="E2" s="240"/>
      <c r="F2" s="240"/>
      <c r="G2" s="240"/>
      <c r="H2" s="241"/>
    </row>
    <row r="3" spans="2:8" ht="15" customHeight="1" thickBot="1">
      <c r="B3" s="236" t="str">
        <f>HYPERLINK('[1]реквизиты'!$A$3)</f>
        <v>9-12 февраля 2016.                                                         г.Петрозаводск</v>
      </c>
      <c r="C3" s="236"/>
      <c r="D3" s="236"/>
      <c r="E3" s="236"/>
      <c r="F3" s="236"/>
      <c r="G3" s="236"/>
      <c r="H3" s="1" t="str">
        <f>HYPERLINK('пр.взв.'!D4)</f>
        <v>в.к. 100 кг.</v>
      </c>
    </row>
    <row r="4" spans="1:8" ht="12.75" customHeight="1">
      <c r="A4" s="271" t="s">
        <v>17</v>
      </c>
      <c r="B4" s="273" t="s">
        <v>5</v>
      </c>
      <c r="C4" s="275" t="s">
        <v>6</v>
      </c>
      <c r="D4" s="229" t="s">
        <v>7</v>
      </c>
      <c r="E4" s="228" t="s">
        <v>8</v>
      </c>
      <c r="F4" s="229"/>
      <c r="G4" s="233" t="s">
        <v>10</v>
      </c>
      <c r="H4" s="244" t="s">
        <v>9</v>
      </c>
    </row>
    <row r="5" spans="1:8" ht="12.75" customHeight="1" thickBot="1">
      <c r="A5" s="272"/>
      <c r="B5" s="274"/>
      <c r="C5" s="276"/>
      <c r="D5" s="231"/>
      <c r="E5" s="230"/>
      <c r="F5" s="231"/>
      <c r="G5" s="232"/>
      <c r="H5" s="234"/>
    </row>
    <row r="6" spans="1:8" ht="12.75" customHeight="1">
      <c r="A6" s="277">
        <v>1</v>
      </c>
      <c r="B6" s="279">
        <f>'пр.хода'!K17</f>
        <v>2</v>
      </c>
      <c r="C6" s="284" t="str">
        <f>VLOOKUP(B6,'пр.взв.'!B4:H133,2,FALSE)</f>
        <v>МОХНАТКИН Михаил Александрович</v>
      </c>
      <c r="D6" s="285" t="str">
        <f>VLOOKUP(B6,'пр.взв.'!B7:H70,3,FALSE)</f>
        <v>16.01.90, МС</v>
      </c>
      <c r="E6" s="280" t="str">
        <f>VLOOKUP(B6,'пр.взв.'!B7:H70,4,FALSE)</f>
        <v>С-П</v>
      </c>
      <c r="F6" s="283" t="str">
        <f>VLOOKUP(B6,'пр.взв.'!B7:H70,5,FALSE)</f>
        <v>Санкт-Петербург, ПР</v>
      </c>
      <c r="G6" s="281">
        <f>VLOOKUP(B6,'пр.взв.'!B7:H70,6,FALSE)</f>
        <v>0</v>
      </c>
      <c r="H6" s="245" t="str">
        <f>VLOOKUP(B6,'пр.взв.'!B7:H70,7,FALSE)</f>
        <v>Коршунов А.И.</v>
      </c>
    </row>
    <row r="7" spans="1:8" ht="12.75" customHeight="1">
      <c r="A7" s="278"/>
      <c r="B7" s="263"/>
      <c r="C7" s="254"/>
      <c r="D7" s="286"/>
      <c r="E7" s="235"/>
      <c r="F7" s="149"/>
      <c r="G7" s="282"/>
      <c r="H7" s="246"/>
    </row>
    <row r="8" spans="1:8" ht="12.75" customHeight="1">
      <c r="A8" s="278">
        <v>2</v>
      </c>
      <c r="B8" s="263">
        <f>'пр.хода'!K25</f>
        <v>11</v>
      </c>
      <c r="C8" s="268" t="str">
        <f>VLOOKUP(B8,'пр.взв.'!B1:H135,2,FALSE)</f>
        <v>НЕМКОВ Вадим Александрович</v>
      </c>
      <c r="D8" s="253" t="str">
        <f>VLOOKUP(B8,'пр.взв.'!B9:H72,3,FALSE)</f>
        <v>20.06.92, МСМК</v>
      </c>
      <c r="E8" s="247" t="str">
        <f>VLOOKUP(B8,'пр.взв.'!B9:H72,4,FALSE)</f>
        <v>ЦФО</v>
      </c>
      <c r="F8" s="149" t="str">
        <f>VLOOKUP(B8,'пр.взв.'!B9:H72,5,FALSE)</f>
        <v>Белгородская, Старый Оскол, ПР.</v>
      </c>
      <c r="G8" s="269">
        <f>VLOOKUP(B8,'пр.взв.'!B9:H72,6,FALSE)</f>
        <v>0</v>
      </c>
      <c r="H8" s="237" t="str">
        <f>VLOOKUP(B8,'пр.взв.'!B9:H72,7,FALSE)</f>
        <v>Воронов В.М., Мичков А.В.</v>
      </c>
    </row>
    <row r="9" spans="1:8" ht="12.75" customHeight="1">
      <c r="A9" s="278"/>
      <c r="B9" s="263"/>
      <c r="C9" s="255"/>
      <c r="D9" s="253"/>
      <c r="E9" s="247"/>
      <c r="F9" s="149"/>
      <c r="G9" s="269"/>
      <c r="H9" s="237"/>
    </row>
    <row r="10" spans="1:8" ht="12.75" customHeight="1">
      <c r="A10" s="278">
        <v>3</v>
      </c>
      <c r="B10" s="263">
        <f>'пр.хода'!O6</f>
        <v>1</v>
      </c>
      <c r="C10" s="268" t="str">
        <f>VLOOKUP(B10,'пр.взв.'!B1:H137,2,FALSE)</f>
        <v>ДАНЬКОВ Александр Олегович</v>
      </c>
      <c r="D10" s="253" t="str">
        <f>VLOOKUP(B10,'пр.взв.'!B1:H74,3,FALSE)</f>
        <v>02.03, 89, МС</v>
      </c>
      <c r="E10" s="247" t="str">
        <f>VLOOKUP(B10,'пр.взв.'!B1:H74,4,FALSE)</f>
        <v>МОС</v>
      </c>
      <c r="F10" s="149" t="str">
        <f>VLOOKUP(B10,'пр.взв.'!B1:H74,5,FALSE)</f>
        <v>Москва, ПР</v>
      </c>
      <c r="G10" s="269">
        <f>VLOOKUP(B10,'пр.взв.'!B1:H74,6,FALSE)</f>
        <v>0</v>
      </c>
      <c r="H10" s="237" t="str">
        <f>VLOOKUP(B10,'пр.взв.'!B1:H74,7,FALSE)</f>
        <v>Елесин Н.А.</v>
      </c>
    </row>
    <row r="11" spans="1:8" ht="12.75" customHeight="1">
      <c r="A11" s="278"/>
      <c r="B11" s="263"/>
      <c r="C11" s="255"/>
      <c r="D11" s="253"/>
      <c r="E11" s="247"/>
      <c r="F11" s="149"/>
      <c r="G11" s="269"/>
      <c r="H11" s="237"/>
    </row>
    <row r="12" spans="1:8" ht="12.75" customHeight="1">
      <c r="A12" s="278">
        <v>3</v>
      </c>
      <c r="B12" s="263">
        <f>'пр.хода'!P39</f>
        <v>5</v>
      </c>
      <c r="C12" s="254" t="str">
        <f>VLOOKUP(B12,'пр.взв.'!B1:H139,2,FALSE)</f>
        <v>АБАЗОВ Ислам Заурбекович</v>
      </c>
      <c r="D12" s="253" t="str">
        <f>VLOOKUP(B12,'пр.взв.'!B1:H76,3,FALSE)</f>
        <v>26.12.89, МС</v>
      </c>
      <c r="E12" s="247" t="str">
        <f>VLOOKUP(B12,'пр.взв.'!B1:H76,4,FALSE)</f>
        <v>СКФО</v>
      </c>
      <c r="F12" s="149" t="str">
        <f>VLOOKUP(B12,'пр.взв.'!B1:H76,5,FALSE)</f>
        <v>Ставропольский, Ставрополь, Д.</v>
      </c>
      <c r="G12" s="269">
        <f>VLOOKUP(B12,'пр.взв.'!B1:H76,6,FALSE)</f>
        <v>0</v>
      </c>
      <c r="H12" s="237" t="str">
        <f>VLOOKUP(B12,'пр.взв.'!B1:H76,7,FALSE)</f>
        <v>Хапай А.Ю., Хапай Х.Ю.</v>
      </c>
    </row>
    <row r="13" spans="1:8" ht="12.75" customHeight="1">
      <c r="A13" s="278"/>
      <c r="B13" s="263"/>
      <c r="C13" s="255"/>
      <c r="D13" s="253"/>
      <c r="E13" s="247"/>
      <c r="F13" s="149"/>
      <c r="G13" s="269"/>
      <c r="H13" s="237"/>
    </row>
    <row r="14" spans="1:8" ht="12.75" customHeight="1">
      <c r="A14" s="287">
        <v>5</v>
      </c>
      <c r="B14" s="263">
        <f>'пр.хода'!AD20</f>
        <v>4</v>
      </c>
      <c r="C14" s="254" t="str">
        <f>VLOOKUP(B14,'пр.взв.'!B1:H141,2,FALSE)</f>
        <v>НЕМКОВ Виктор Александрович</v>
      </c>
      <c r="D14" s="253" t="str">
        <f>VLOOKUP(B14,'пр.взв.'!B1:H78,3,FALSE)</f>
        <v>26.01.1987 МС</v>
      </c>
      <c r="E14" s="247" t="str">
        <f>VLOOKUP(B14,'пр.взв.'!B1:H78,4,FALSE)</f>
        <v>ЦФО</v>
      </c>
      <c r="F14" s="149" t="str">
        <f>VLOOKUP(B14,'пр.взв.'!B1:H78,5,FALSE)</f>
        <v>Белгородская область, Старый оскол</v>
      </c>
      <c r="G14" s="269">
        <f>VLOOKUP(B14,'пр.взв.'!B1:H78,6,FALSE)</f>
        <v>0</v>
      </c>
      <c r="H14" s="237" t="str">
        <f>VLOOKUP(B14,'пр.взв.'!B1:H78,7,FALSE)</f>
        <v>Воронов В.М., Мичков А.В.</v>
      </c>
    </row>
    <row r="15" spans="1:8" ht="12.75" customHeight="1">
      <c r="A15" s="287"/>
      <c r="B15" s="263"/>
      <c r="C15" s="255"/>
      <c r="D15" s="253"/>
      <c r="E15" s="247"/>
      <c r="F15" s="149"/>
      <c r="G15" s="269"/>
      <c r="H15" s="237"/>
    </row>
    <row r="16" spans="1:8" ht="12.75" customHeight="1">
      <c r="A16" s="287">
        <v>5</v>
      </c>
      <c r="B16" s="263">
        <f>'пр.хода'!AD21</f>
        <v>18</v>
      </c>
      <c r="C16" s="254" t="str">
        <f>VLOOKUP(B16,'пр.взв.'!B1:H143,2,FALSE)</f>
        <v>ПЕДЬКО Михаил Андреевич</v>
      </c>
      <c r="D16" s="253" t="str">
        <f>VLOOKUP(B16,'пр.взв.'!B1:H80,3,FALSE)</f>
        <v>23.06.91, КМС</v>
      </c>
      <c r="E16" s="247" t="str">
        <f>VLOOKUP(B16,'пр.взв.'!B1:H80,4,FALSE)</f>
        <v>УФО</v>
      </c>
      <c r="F16" s="149" t="str">
        <f>VLOOKUP(B16,'пр.взв.'!B1:H80,5,FALSE)</f>
        <v>Челябинская, Челябинск</v>
      </c>
      <c r="G16" s="269">
        <f>VLOOKUP(B16,'пр.взв.'!B1:H80,6,FALSE)</f>
        <v>0</v>
      </c>
      <c r="H16" s="237" t="str">
        <f>VLOOKUP(B16,'пр.взв.'!B1:H80,7,FALSE)</f>
        <v>Семикин Д.С., Калинин С.И.</v>
      </c>
    </row>
    <row r="17" spans="1:8" ht="12.75" customHeight="1">
      <c r="A17" s="287"/>
      <c r="B17" s="263"/>
      <c r="C17" s="255"/>
      <c r="D17" s="253"/>
      <c r="E17" s="247"/>
      <c r="F17" s="149"/>
      <c r="G17" s="269"/>
      <c r="H17" s="237"/>
    </row>
    <row r="18" spans="1:8" ht="12.75" customHeight="1">
      <c r="A18" s="256" t="s">
        <v>18</v>
      </c>
      <c r="B18" s="263">
        <f>'пр.хода'!AD17</f>
        <v>3</v>
      </c>
      <c r="C18" s="254" t="str">
        <f>VLOOKUP(B18,'пр.взв.'!B1:H145,2,FALSE)</f>
        <v>МУСИН  Артём Викторович</v>
      </c>
      <c r="D18" s="253" t="str">
        <f>VLOOKUP(B18,'пр.взв.'!B1:H82,3,FALSE)</f>
        <v>11.01.91 КМС</v>
      </c>
      <c r="E18" s="247" t="str">
        <f>VLOOKUP(B18,'пр.взв.'!B1:H82,4,FALSE)</f>
        <v>СФО</v>
      </c>
      <c r="F18" s="149" t="str">
        <f>VLOOKUP(B18,'пр.взв.'!B1:H82,5,FALSE)</f>
        <v>Забайкальский, Чита</v>
      </c>
      <c r="G18" s="269">
        <f>VLOOKUP(B18,'пр.взв.'!B1:H82,6,FALSE)</f>
        <v>0</v>
      </c>
      <c r="H18" s="237" t="str">
        <f>VLOOKUP(B18,'пр.взв.'!B1:H82,7,FALSE)</f>
        <v>Бородай ИИ Бадмацыренов ДЦ</v>
      </c>
    </row>
    <row r="19" spans="1:8" ht="12.75" customHeight="1">
      <c r="A19" s="256"/>
      <c r="B19" s="263"/>
      <c r="C19" s="255"/>
      <c r="D19" s="253"/>
      <c r="E19" s="247"/>
      <c r="F19" s="149"/>
      <c r="G19" s="269"/>
      <c r="H19" s="237"/>
    </row>
    <row r="20" spans="1:8" ht="12.75" customHeight="1">
      <c r="A20" s="256" t="s">
        <v>18</v>
      </c>
      <c r="B20" s="263">
        <f>'пр.хода'!AD18</f>
        <v>16</v>
      </c>
      <c r="C20" s="254" t="str">
        <f>VLOOKUP(B20,'пр.взв.'!B1:H147,2,FALSE)</f>
        <v>САИЙДАЛИЕВ Казбек Шахэмирович</v>
      </c>
      <c r="D20" s="253" t="str">
        <f>VLOOKUP(B20,'пр.взв.'!B2:H84,3,FALSE)</f>
        <v>26.08.89, КМС</v>
      </c>
      <c r="E20" s="247" t="str">
        <f>VLOOKUP(B20,'пр.взв.'!B2:H84,4,FALSE)</f>
        <v>ПФО</v>
      </c>
      <c r="F20" s="149" t="str">
        <f>VLOOKUP(B20,'пр.взв.'!B2:H84,5,FALSE)</f>
        <v>Нижегородская, Кстово, ПР</v>
      </c>
      <c r="G20" s="269">
        <f>VLOOKUP(B20,'пр.взв.'!B2:H84,6,FALSE)</f>
        <v>0</v>
      </c>
      <c r="H20" s="237" t="str">
        <f>VLOOKUP(B20,'пр.взв.'!B2:H84,7,FALSE)</f>
        <v>Эмирагаев Э.В., Храмов С.Н.</v>
      </c>
    </row>
    <row r="21" spans="1:8" ht="12.75" customHeight="1">
      <c r="A21" s="256"/>
      <c r="B21" s="263"/>
      <c r="C21" s="255"/>
      <c r="D21" s="253"/>
      <c r="E21" s="247"/>
      <c r="F21" s="149"/>
      <c r="G21" s="269"/>
      <c r="H21" s="237"/>
    </row>
    <row r="22" spans="1:8" ht="12.75" customHeight="1">
      <c r="A22" s="256" t="s">
        <v>20</v>
      </c>
      <c r="B22" s="263">
        <f>'пр.хода'!AD12</f>
        <v>13</v>
      </c>
      <c r="C22" s="254" t="str">
        <f>VLOOKUP(B22,'пр.взв.'!B2:H149,2,FALSE)</f>
        <v>ГУРЬЕВ Анатолий Алексеевич</v>
      </c>
      <c r="D22" s="253" t="str">
        <f>VLOOKUP(B22,'пр.взв.'!B2:H86,3,FALSE)</f>
        <v>05.12.94, КМС</v>
      </c>
      <c r="E22" s="247" t="str">
        <f>VLOOKUP(B22,'пр.взв.'!B2:H86,4,FALSE)</f>
        <v>С-П</v>
      </c>
      <c r="F22" s="149" t="str">
        <f>VLOOKUP(B22,'пр.взв.'!B2:H86,5,FALSE)</f>
        <v>С-Петербург, Д</v>
      </c>
      <c r="G22" s="269">
        <f>VLOOKUP(B22,'пр.взв.'!B2:H86,6,FALSE)</f>
        <v>0</v>
      </c>
      <c r="H22" s="237" t="str">
        <f>VLOOKUP(B22,'пр.взв.'!B2:H86,7,FALSE)</f>
        <v>Костин А.В., Науменко С.</v>
      </c>
    </row>
    <row r="23" spans="1:8" ht="12.75" customHeight="1">
      <c r="A23" s="256"/>
      <c r="B23" s="263"/>
      <c r="C23" s="255"/>
      <c r="D23" s="253"/>
      <c r="E23" s="247"/>
      <c r="F23" s="149"/>
      <c r="G23" s="269"/>
      <c r="H23" s="237"/>
    </row>
    <row r="24" spans="1:8" ht="12.75" customHeight="1">
      <c r="A24" s="256" t="s">
        <v>20</v>
      </c>
      <c r="B24" s="263">
        <f>'пр.хода'!AD13</f>
        <v>15</v>
      </c>
      <c r="C24" s="254" t="str">
        <f>VLOOKUP(B24,'пр.взв.'!B2:H151,2,FALSE)</f>
        <v>УМАРОВ Иса Саидалиевич</v>
      </c>
      <c r="D24" s="253" t="str">
        <f>VLOOKUP(B24,'пр.взв.'!B2:H88,3,FALSE)</f>
        <v>03.03.89, 1р</v>
      </c>
      <c r="E24" s="247" t="str">
        <f>VLOOKUP(B24,'пр.взв.'!B2:H88,4,FALSE)</f>
        <v>СКФО</v>
      </c>
      <c r="F24" s="149" t="str">
        <f>VLOOKUP(B24,'пр.взв.'!B2:H88,5,FALSE)</f>
        <v>Р.Дагестан, Махачкала, ПР</v>
      </c>
      <c r="G24" s="269">
        <f>VLOOKUP(B24,'пр.взв.'!B2:H88,6,FALSE)</f>
        <v>0</v>
      </c>
      <c r="H24" s="237" t="str">
        <f>VLOOKUP(B24,'пр.взв.'!B2:H88,7,FALSE)</f>
        <v>Гасанханов З., Гасанханов Р.</v>
      </c>
    </row>
    <row r="25" spans="1:8" ht="12.75" customHeight="1">
      <c r="A25" s="256"/>
      <c r="B25" s="263"/>
      <c r="C25" s="255"/>
      <c r="D25" s="253"/>
      <c r="E25" s="247"/>
      <c r="F25" s="149"/>
      <c r="G25" s="269"/>
      <c r="H25" s="237"/>
    </row>
    <row r="26" spans="1:8" ht="12.75" customHeight="1">
      <c r="A26" s="256" t="s">
        <v>20</v>
      </c>
      <c r="B26" s="263">
        <f>'пр.хода'!AD14</f>
        <v>6</v>
      </c>
      <c r="C26" s="254" t="str">
        <f>VLOOKUP(B26,'пр.взв.'!B2:H153,2,FALSE)</f>
        <v>МИШЕВ Демид Викторович</v>
      </c>
      <c r="D26" s="253" t="str">
        <f>VLOOKUP(B26,'пр.взв.'!B2:H90,3,FALSE)</f>
        <v>16.07.94, КМС</v>
      </c>
      <c r="E26" s="247" t="str">
        <f>VLOOKUP(B26,'пр.взв.'!B2:H90,4,FALSE)</f>
        <v>МОС</v>
      </c>
      <c r="F26" s="149" t="str">
        <f>VLOOKUP(B26,'пр.взв.'!B2:H90,5,FALSE)</f>
        <v>Москва, ПР.</v>
      </c>
      <c r="G26" s="269">
        <f>VLOOKUP(B26,'пр.взв.'!B2:H90,6,FALSE)</f>
        <v>0</v>
      </c>
      <c r="H26" s="237" t="str">
        <f>VLOOKUP(B26,'пр.взв.'!B2:H90,7,FALSE)</f>
        <v>Журавицкий А.В., Журавицкий С.В.</v>
      </c>
    </row>
    <row r="27" spans="1:8" ht="12.75" customHeight="1">
      <c r="A27" s="256"/>
      <c r="B27" s="263"/>
      <c r="C27" s="255"/>
      <c r="D27" s="253"/>
      <c r="E27" s="247"/>
      <c r="F27" s="149"/>
      <c r="G27" s="269"/>
      <c r="H27" s="237"/>
    </row>
    <row r="28" spans="1:8" ht="12.75" customHeight="1">
      <c r="A28" s="256" t="s">
        <v>20</v>
      </c>
      <c r="B28" s="263">
        <f>'пр.хода'!AD15</f>
        <v>12</v>
      </c>
      <c r="C28" s="254" t="str">
        <f>VLOOKUP(B28,'пр.взв.'!B2:H155,2,FALSE)</f>
        <v>АЛИСКЕРОВ Артур Имиржанович</v>
      </c>
      <c r="D28" s="253" t="str">
        <f>VLOOKUP(B28,'пр.взв.'!B2:H92,3,FALSE)</f>
        <v>02.11.89, КМС</v>
      </c>
      <c r="E28" s="247" t="str">
        <f>VLOOKUP(B28,'пр.взв.'!B2:H92,4,FALSE)</f>
        <v>СКФО</v>
      </c>
      <c r="F28" s="149" t="str">
        <f>VLOOKUP(B28,'пр.взв.'!B2:H92,5,FALSE)</f>
        <v>Р.Дагестан, Махачкала, ПР</v>
      </c>
      <c r="G28" s="269">
        <f>VLOOKUP(B28,'пр.взв.'!B2:H92,6,FALSE)</f>
        <v>0</v>
      </c>
      <c r="H28" s="237" t="str">
        <f>VLOOKUP(B28,'пр.взв.'!B2:H92,7,FALSE)</f>
        <v>Джанбеков Т.А.</v>
      </c>
    </row>
    <row r="29" spans="1:8" ht="12.75" customHeight="1">
      <c r="A29" s="256"/>
      <c r="B29" s="263"/>
      <c r="C29" s="255"/>
      <c r="D29" s="253"/>
      <c r="E29" s="247"/>
      <c r="F29" s="149"/>
      <c r="G29" s="269"/>
      <c r="H29" s="237"/>
    </row>
    <row r="30" spans="1:8" ht="12.75" customHeight="1" hidden="1">
      <c r="A30" s="256" t="s">
        <v>21</v>
      </c>
      <c r="B30" s="263">
        <f>'пр.хода'!AD7</f>
        <v>21</v>
      </c>
      <c r="C30" s="254" t="e">
        <f>VLOOKUP(B30,'пр.взв.'!B2:H157,2,FALSE)</f>
        <v>#N/A</v>
      </c>
      <c r="D30" s="253" t="e">
        <f>VLOOKUP(B30,'пр.взв.'!B3:H94,3,FALSE)</f>
        <v>#N/A</v>
      </c>
      <c r="E30" s="247" t="e">
        <f>VLOOKUP(B30,'пр.взв.'!B3:H94,4,FALSE)</f>
        <v>#N/A</v>
      </c>
      <c r="F30" s="149" t="e">
        <f>VLOOKUP(B30,'пр.взв.'!B3:H94,5,FALSE)</f>
        <v>#N/A</v>
      </c>
      <c r="G30" s="269" t="e">
        <f>VLOOKUP(B30,'пр.взв.'!B3:H94,6,FALSE)</f>
        <v>#N/A</v>
      </c>
      <c r="H30" s="237" t="e">
        <f>VLOOKUP(B30,'пр.взв.'!B3:H94,7,FALSE)</f>
        <v>#N/A</v>
      </c>
    </row>
    <row r="31" spans="1:8" ht="12.75" customHeight="1" hidden="1">
      <c r="A31" s="256"/>
      <c r="B31" s="263"/>
      <c r="C31" s="255"/>
      <c r="D31" s="253"/>
      <c r="E31" s="247"/>
      <c r="F31" s="149"/>
      <c r="G31" s="269"/>
      <c r="H31" s="237"/>
    </row>
    <row r="32" spans="1:8" ht="12.75" customHeight="1" hidden="1">
      <c r="A32" s="256" t="s">
        <v>21</v>
      </c>
      <c r="B32" s="263">
        <f>'пр.хода'!AD8</f>
        <v>27</v>
      </c>
      <c r="C32" s="254" t="e">
        <f>VLOOKUP(B32,'пр.взв.'!B3:H159,2,FALSE)</f>
        <v>#N/A</v>
      </c>
      <c r="D32" s="253" t="e">
        <f>VLOOKUP(B32,'пр.взв.'!B3:H96,3,FALSE)</f>
        <v>#N/A</v>
      </c>
      <c r="E32" s="247" t="e">
        <f>VLOOKUP(B32,'пр.взв.'!B3:H96,4,FALSE)</f>
        <v>#N/A</v>
      </c>
      <c r="F32" s="149" t="e">
        <f>VLOOKUP(B32,'пр.взв.'!B3:H96,5,FALSE)</f>
        <v>#N/A</v>
      </c>
      <c r="G32" s="269" t="e">
        <f>VLOOKUP(B32,'пр.взв.'!B3:H96,6,FALSE)</f>
        <v>#N/A</v>
      </c>
      <c r="H32" s="237" t="e">
        <f>VLOOKUP(B32,'пр.взв.'!B3:H96,7,FALSE)</f>
        <v>#N/A</v>
      </c>
    </row>
    <row r="33" spans="1:8" ht="12.75" customHeight="1" hidden="1">
      <c r="A33" s="256"/>
      <c r="B33" s="263"/>
      <c r="C33" s="255"/>
      <c r="D33" s="253"/>
      <c r="E33" s="247"/>
      <c r="F33" s="149"/>
      <c r="G33" s="269"/>
      <c r="H33" s="237"/>
    </row>
    <row r="34" spans="1:8" ht="12.75" customHeight="1">
      <c r="A34" s="256" t="s">
        <v>117</v>
      </c>
      <c r="B34" s="263">
        <f>'пр.хода'!AD9</f>
        <v>10</v>
      </c>
      <c r="C34" s="254" t="str">
        <f>VLOOKUP(B34,'пр.взв.'!B3:H161,2,FALSE)</f>
        <v>БАШИРОВ Гаджимурад Раджабович</v>
      </c>
      <c r="D34" s="253" t="str">
        <f>VLOOKUP(B34,'пр.взв.'!B3:H98,3,FALSE)</f>
        <v>15.12.93, КМС</v>
      </c>
      <c r="E34" s="247" t="str">
        <f>VLOOKUP(B34,'пр.взв.'!B3:H98,4,FALSE)</f>
        <v>СКФО</v>
      </c>
      <c r="F34" s="149" t="str">
        <f>VLOOKUP(B34,'пр.взв.'!B3:H98,5,FALSE)</f>
        <v>Р. Дагестан, Махачкала, ПР</v>
      </c>
      <c r="G34" s="269">
        <f>VLOOKUP(B34,'пр.взв.'!B3:H98,6,FALSE)</f>
        <v>0</v>
      </c>
      <c r="H34" s="237" t="str">
        <f>VLOOKUP(B34,'пр.взв.'!B3:H98,7,FALSE)</f>
        <v>Гасанханов З.М., Гасанханов Р.З.</v>
      </c>
    </row>
    <row r="35" spans="1:8" ht="12.75" customHeight="1">
      <c r="A35" s="256"/>
      <c r="B35" s="263"/>
      <c r="C35" s="255"/>
      <c r="D35" s="253"/>
      <c r="E35" s="247"/>
      <c r="F35" s="149"/>
      <c r="G35" s="269"/>
      <c r="H35" s="237"/>
    </row>
    <row r="36" spans="1:8" ht="12.75" customHeight="1" hidden="1">
      <c r="A36" s="256" t="s">
        <v>21</v>
      </c>
      <c r="B36" s="263">
        <f>'пр.хода'!AD10</f>
        <v>20</v>
      </c>
      <c r="C36" s="254" t="e">
        <f>VLOOKUP(B36,'пр.взв.'!B3:H163,2,FALSE)</f>
        <v>#N/A</v>
      </c>
      <c r="D36" s="253" t="e">
        <f>VLOOKUP(B36,'пр.взв.'!B3:H100,3,FALSE)</f>
        <v>#N/A</v>
      </c>
      <c r="E36" s="247" t="e">
        <f>VLOOKUP(B36,'пр.взв.'!B5:H100,4,FALSE)</f>
        <v>#N/A</v>
      </c>
      <c r="F36" s="149" t="e">
        <f>VLOOKUP(B36,'пр.взв.'!B3:H100,5,FALSE)</f>
        <v>#N/A</v>
      </c>
      <c r="G36" s="269" t="e">
        <f>VLOOKUP(B36,'пр.взв.'!B3:H100,6,FALSE)</f>
        <v>#N/A</v>
      </c>
      <c r="H36" s="237" t="e">
        <f>VLOOKUP(B36,'пр.взв.'!B3:H100,7,FALSE)</f>
        <v>#N/A</v>
      </c>
    </row>
    <row r="37" spans="1:8" ht="12.75" customHeight="1" hidden="1">
      <c r="A37" s="256"/>
      <c r="B37" s="263"/>
      <c r="C37" s="255"/>
      <c r="D37" s="253"/>
      <c r="E37" s="247"/>
      <c r="F37" s="149"/>
      <c r="G37" s="269"/>
      <c r="H37" s="237"/>
    </row>
    <row r="38" spans="1:8" ht="12.75" customHeight="1">
      <c r="A38" s="256" t="s">
        <v>118</v>
      </c>
      <c r="B38" s="263">
        <f>'пр.хода'!AC12</f>
        <v>9</v>
      </c>
      <c r="C38" s="254" t="str">
        <f>VLOOKUP(B38,'пр.взв.'!B3:H165,2,FALSE)</f>
        <v>ФУТИН Максим Владимирович</v>
      </c>
      <c r="D38" s="253" t="str">
        <f>VLOOKUP(B38,'пр.взв.'!B3:H102,3,FALSE)</f>
        <v>30.06.90, МС</v>
      </c>
      <c r="E38" s="247" t="str">
        <f>VLOOKUP(B38,'пр.взв.'!B3:H102,4,FALSE)</f>
        <v>ПФО</v>
      </c>
      <c r="F38" s="149" t="str">
        <f>VLOOKUP(B38,'пр.взв.'!B3:H102,5,FALSE)</f>
        <v>Нижегородская, Н.Новгород</v>
      </c>
      <c r="G38" s="269">
        <f>VLOOKUP(B38,'пр.взв.'!B3:H102,6,FALSE)</f>
        <v>0</v>
      </c>
      <c r="H38" s="237" t="str">
        <f>VLOOKUP(B38,'пр.взв.'!B3:H102,7,FALSE)</f>
        <v>Мартьянов В.А., Василевский В.Н.</v>
      </c>
    </row>
    <row r="39" spans="1:8" ht="12.75" customHeight="1">
      <c r="A39" s="256"/>
      <c r="B39" s="263"/>
      <c r="C39" s="255"/>
      <c r="D39" s="253"/>
      <c r="E39" s="247"/>
      <c r="F39" s="149"/>
      <c r="G39" s="269"/>
      <c r="H39" s="237"/>
    </row>
    <row r="40" spans="1:8" ht="12.75" customHeight="1">
      <c r="A40" s="256" t="s">
        <v>118</v>
      </c>
      <c r="B40" s="263">
        <f>'пр.хода'!AC22</f>
        <v>14</v>
      </c>
      <c r="C40" s="254" t="str">
        <f>VLOOKUP(B40,'пр.взв.'!B3:H167,2,FALSE)</f>
        <v>СИКАМОВ Салих Сабитович</v>
      </c>
      <c r="D40" s="253" t="str">
        <f>VLOOKUP(B40,'пр.взв.'!B4:H104,3,FALSE)</f>
        <v>01.09.94, КМС</v>
      </c>
      <c r="E40" s="247" t="str">
        <f>VLOOKUP(B40,'пр.взв.'!B4:H104,4,FALSE)</f>
        <v>СФО</v>
      </c>
      <c r="F40" s="149" t="str">
        <f>VLOOKUP(B40,'пр.взв.'!B4:H104,5,FALSE)</f>
        <v>Красноярский, Л-Себирск, МО</v>
      </c>
      <c r="G40" s="269">
        <f>VLOOKUP(B40,'пр.взв.'!B4:H104,6,FALSE)</f>
        <v>0</v>
      </c>
      <c r="H40" s="237" t="str">
        <f>VLOOKUP(B40,'пр.взв.'!B4:H104,7,FALSE)</f>
        <v>Галкин ВФ</v>
      </c>
    </row>
    <row r="41" spans="1:8" ht="12.75" customHeight="1">
      <c r="A41" s="256"/>
      <c r="B41" s="263"/>
      <c r="C41" s="255"/>
      <c r="D41" s="253"/>
      <c r="E41" s="247"/>
      <c r="F41" s="149"/>
      <c r="G41" s="269"/>
      <c r="H41" s="237"/>
    </row>
    <row r="42" spans="1:8" ht="12.75" customHeight="1">
      <c r="A42" s="256" t="s">
        <v>118</v>
      </c>
      <c r="B42" s="263">
        <f>'пр.хода'!AC17</f>
        <v>7</v>
      </c>
      <c r="C42" s="254" t="str">
        <f>VLOOKUP(B42,'пр.взв.'!B4:H169,2,FALSE)</f>
        <v>КУЗНЕЦОВ Константин Сергеевич</v>
      </c>
      <c r="D42" s="253" t="str">
        <f>VLOOKUP(B42,'пр.взв.'!B6:H106,3,FALSE)</f>
        <v>23.02.91, КМС</v>
      </c>
      <c r="E42" s="247" t="str">
        <f>VLOOKUP(B42,'пр.взв.'!B4:H106,4,FALSE)</f>
        <v>СЗФО</v>
      </c>
      <c r="F42" s="149" t="str">
        <f>VLOOKUP(B42,'пр.взв.'!B4:H106,5,FALSE)</f>
        <v>Ленинградская, Выборг, МО</v>
      </c>
      <c r="G42" s="269">
        <f>VLOOKUP(B42,'пр.взв.'!B4:H106,6,FALSE)</f>
        <v>0</v>
      </c>
      <c r="H42" s="237" t="str">
        <f>VLOOKUP(B42,'пр.взв.'!B4:H106,7,FALSE)</f>
        <v>Смирнов А.М.</v>
      </c>
    </row>
    <row r="43" spans="1:8" ht="12.75" customHeight="1">
      <c r="A43" s="256"/>
      <c r="B43" s="263"/>
      <c r="C43" s="255"/>
      <c r="D43" s="253"/>
      <c r="E43" s="247"/>
      <c r="F43" s="149"/>
      <c r="G43" s="269"/>
      <c r="H43" s="237"/>
    </row>
    <row r="44" spans="1:8" ht="12.75" customHeight="1">
      <c r="A44" s="256" t="s">
        <v>118</v>
      </c>
      <c r="B44" s="263">
        <f>'пр.хода'!AC27</f>
        <v>8</v>
      </c>
      <c r="C44" s="254" t="str">
        <f>VLOOKUP(B44,'пр.взв.'!B4:H171,2,FALSE)</f>
        <v>ЭРГАРД Владимир Рудольфович</v>
      </c>
      <c r="D44" s="253" t="str">
        <f>VLOOKUP(B44,'пр.взв.'!B4:H108,3,FALSE)</f>
        <v>08.08.94, КМС</v>
      </c>
      <c r="E44" s="247" t="str">
        <f>VLOOKUP(B44,'пр.взв.'!B4:H108,4,FALSE)</f>
        <v>С-П</v>
      </c>
      <c r="F44" s="149" t="str">
        <f>VLOOKUP(B44,'пр.взв.'!B4:H108,5,FALSE)</f>
        <v>С-Петербург, МО</v>
      </c>
      <c r="G44" s="269">
        <f>VLOOKUP(B44,'пр.взв.'!B4:H108,6,FALSE)</f>
        <v>0</v>
      </c>
      <c r="H44" s="237" t="str">
        <f>VLOOKUP(B44,'пр.взв.'!B4:H108,7,FALSE)</f>
        <v>Давиденко И.А.</v>
      </c>
    </row>
    <row r="45" spans="1:8" ht="12.75" customHeight="1">
      <c r="A45" s="256"/>
      <c r="B45" s="263"/>
      <c r="C45" s="255"/>
      <c r="D45" s="253"/>
      <c r="E45" s="247"/>
      <c r="F45" s="149"/>
      <c r="G45" s="269"/>
      <c r="H45" s="237"/>
    </row>
    <row r="46" spans="1:8" ht="12.75" customHeight="1" hidden="1">
      <c r="A46" s="256" t="s">
        <v>26</v>
      </c>
      <c r="B46" s="263">
        <f>'пр.хода'!AB12</f>
        <v>25</v>
      </c>
      <c r="C46" s="254" t="e">
        <f>VLOOKUP(B46,'пр.взв.'!B4:H173,2,FALSE)</f>
        <v>#N/A</v>
      </c>
      <c r="D46" s="253" t="e">
        <f>VLOOKUP(B46,'пр.взв.'!B4:H110,3,FALSE)</f>
        <v>#N/A</v>
      </c>
      <c r="E46" s="247" t="e">
        <f>VLOOKUP(B46,'пр.взв.'!B4:H110,4,FALSE)</f>
        <v>#N/A</v>
      </c>
      <c r="F46" s="149" t="e">
        <f>VLOOKUP(B46,'пр.взв.'!B4:H110,5,FALSE)</f>
        <v>#N/A</v>
      </c>
      <c r="G46" s="269" t="e">
        <f>VLOOKUP(B46,'пр.взв.'!B4:H110,6,FALSE)</f>
        <v>#N/A</v>
      </c>
      <c r="H46" s="237" t="e">
        <f>VLOOKUP(B46,'пр.взв.'!B4:H110,7,FALSE)</f>
        <v>#N/A</v>
      </c>
    </row>
    <row r="47" spans="1:8" ht="12.75" customHeight="1" hidden="1">
      <c r="A47" s="256"/>
      <c r="B47" s="263"/>
      <c r="C47" s="255"/>
      <c r="D47" s="253"/>
      <c r="E47" s="247"/>
      <c r="F47" s="149"/>
      <c r="G47" s="269"/>
      <c r="H47" s="237"/>
    </row>
    <row r="48" spans="1:8" ht="12.75" customHeight="1" hidden="1">
      <c r="A48" s="256" t="s">
        <v>26</v>
      </c>
      <c r="B48" s="263">
        <f>'пр.хода'!AB22</f>
        <v>22</v>
      </c>
      <c r="C48" s="254" t="e">
        <f>VLOOKUP(B48,'пр.взв.'!B4:H175,2,FALSE)</f>
        <v>#N/A</v>
      </c>
      <c r="D48" s="253" t="e">
        <f>VLOOKUP(B48,'пр.взв.'!B4:H112,3,FALSE)</f>
        <v>#N/A</v>
      </c>
      <c r="E48" s="247" t="e">
        <f>VLOOKUP(B48,'пр.взв.'!B4:H112,4,FALSE)</f>
        <v>#N/A</v>
      </c>
      <c r="F48" s="149" t="e">
        <f>VLOOKUP(B48,'пр.взв.'!B4:H112,5,FALSE)</f>
        <v>#N/A</v>
      </c>
      <c r="G48" s="269" t="e">
        <f>VLOOKUP(B48,'пр.взв.'!B4:H112,6,FALSE)</f>
        <v>#N/A</v>
      </c>
      <c r="H48" s="237" t="e">
        <f>VLOOKUP(B48,'пр.взв.'!B4:H112,7,FALSE)</f>
        <v>#N/A</v>
      </c>
    </row>
    <row r="49" spans="1:8" ht="12.75" customHeight="1" hidden="1">
      <c r="A49" s="256"/>
      <c r="B49" s="263"/>
      <c r="C49" s="255"/>
      <c r="D49" s="253"/>
      <c r="E49" s="247"/>
      <c r="F49" s="149"/>
      <c r="G49" s="269"/>
      <c r="H49" s="237"/>
    </row>
    <row r="50" spans="1:8" ht="12.75" customHeight="1" hidden="1">
      <c r="A50" s="256" t="s">
        <v>26</v>
      </c>
      <c r="B50" s="263">
        <f>'пр.хода'!AB17</f>
        <v>23</v>
      </c>
      <c r="C50" s="254" t="e">
        <f>VLOOKUP(B50,'пр.взв.'!B4:H177,2,FALSE)</f>
        <v>#N/A</v>
      </c>
      <c r="D50" s="253" t="e">
        <f>VLOOKUP(B50,'пр.взв.'!B5:H114,3,FALSE)</f>
        <v>#N/A</v>
      </c>
      <c r="E50" s="247" t="e">
        <f>VLOOKUP(B50,'пр.взв.'!B5:H114,4,FALSE)</f>
        <v>#N/A</v>
      </c>
      <c r="F50" s="149" t="e">
        <f>VLOOKUP(B50,'пр.взв.'!B5:H114,5,FALSE)</f>
        <v>#N/A</v>
      </c>
      <c r="G50" s="269" t="e">
        <f>VLOOKUP(B50,'пр.взв.'!B5:H114,6,FALSE)</f>
        <v>#N/A</v>
      </c>
      <c r="H50" s="237" t="e">
        <f>VLOOKUP(B50,'пр.взв.'!B5:H114,7,FALSE)</f>
        <v>#N/A</v>
      </c>
    </row>
    <row r="51" spans="1:8" ht="12.75" customHeight="1" hidden="1">
      <c r="A51" s="256"/>
      <c r="B51" s="263"/>
      <c r="C51" s="255"/>
      <c r="D51" s="253"/>
      <c r="E51" s="247"/>
      <c r="F51" s="149"/>
      <c r="G51" s="269"/>
      <c r="H51" s="237"/>
    </row>
    <row r="52" spans="1:8" ht="12.75" customHeight="1" hidden="1">
      <c r="A52" s="256" t="s">
        <v>26</v>
      </c>
      <c r="B52" s="263">
        <f>'пр.хода'!AB27</f>
        <v>24</v>
      </c>
      <c r="C52" s="254" t="e">
        <f>VLOOKUP(B52,'пр.взв.'!B5:H179,2,FALSE)</f>
        <v>#N/A</v>
      </c>
      <c r="D52" s="253" t="e">
        <f>VLOOKUP(B52,'пр.взв.'!B5:H116,3,FALSE)</f>
        <v>#N/A</v>
      </c>
      <c r="E52" s="247" t="e">
        <f>VLOOKUP(B52,'пр.взв.'!B5:H116,4,FALSE)</f>
        <v>#N/A</v>
      </c>
      <c r="F52" s="149" t="e">
        <f>VLOOKUP(B52,'пр.взв.'!B5:H116,5,FALSE)</f>
        <v>#N/A</v>
      </c>
      <c r="G52" s="269" t="e">
        <f>VLOOKUP(B52,'пр.взв.'!B5:H116,6,FALSE)</f>
        <v>#N/A</v>
      </c>
      <c r="H52" s="237" t="e">
        <f>VLOOKUP(B52,'пр.взв.'!B5:H116,7,FALSE)</f>
        <v>#N/A</v>
      </c>
    </row>
    <row r="53" spans="1:8" ht="12.75" customHeight="1" hidden="1">
      <c r="A53" s="256"/>
      <c r="B53" s="263"/>
      <c r="C53" s="255"/>
      <c r="D53" s="253"/>
      <c r="E53" s="247"/>
      <c r="F53" s="149"/>
      <c r="G53" s="269"/>
      <c r="H53" s="237"/>
    </row>
    <row r="54" spans="1:8" ht="12.75" customHeight="1">
      <c r="A54" s="256" t="s">
        <v>119</v>
      </c>
      <c r="B54" s="263">
        <f>'пр.хода'!AB11</f>
        <v>17</v>
      </c>
      <c r="C54" s="254" t="str">
        <f>VLOOKUP(B54,'пр.взв.'!B5:H181,2,FALSE)</f>
        <v>ГАМЗАТОВ Шамиль Раджабович</v>
      </c>
      <c r="D54" s="253" t="str">
        <f>VLOOKUP(B54,'пр.взв.'!B5:H118,3,FALSE)</f>
        <v>09.08.90, КМС</v>
      </c>
      <c r="E54" s="247" t="str">
        <f>VLOOKUP(B54,'пр.взв.'!B5:H118,4,FALSE)</f>
        <v>СКФО</v>
      </c>
      <c r="F54" s="149" t="str">
        <f>VLOOKUP(B54,'пр.взв.'!B5:H118,5,FALSE)</f>
        <v>Р.Дагестан, Махачкала, ПР</v>
      </c>
      <c r="G54" s="269">
        <f>VLOOKUP(B54,'пр.взв.'!B5:H118,6,FALSE)</f>
        <v>0</v>
      </c>
      <c r="H54" s="237" t="str">
        <f>VLOOKUP(B54,'пр.взв.'!B5:H118,7,FALSE)</f>
        <v>Ибрагимов А.Д.</v>
      </c>
    </row>
    <row r="55" spans="1:8" ht="12.75" customHeight="1">
      <c r="A55" s="256"/>
      <c r="B55" s="263"/>
      <c r="C55" s="255"/>
      <c r="D55" s="253"/>
      <c r="E55" s="247"/>
      <c r="F55" s="149"/>
      <c r="G55" s="269"/>
      <c r="H55" s="237"/>
    </row>
    <row r="56" spans="1:8" ht="12.75" customHeight="1" hidden="1">
      <c r="A56" s="256" t="s">
        <v>26</v>
      </c>
      <c r="B56" s="263">
        <f>'пр.хода'!AB21</f>
        <v>26</v>
      </c>
      <c r="C56" s="254" t="e">
        <f>VLOOKUP(B56,'пр.взв.'!B5:H183,2,FALSE)</f>
        <v>#N/A</v>
      </c>
      <c r="D56" s="253" t="e">
        <f>VLOOKUP(B56,'пр.взв.'!B5:H120,3,FALSE)</f>
        <v>#N/A</v>
      </c>
      <c r="E56" s="247" t="e">
        <f>VLOOKUP(B56,'пр.взв.'!B5:H120,4,FALSE)</f>
        <v>#N/A</v>
      </c>
      <c r="F56" s="149" t="e">
        <f>VLOOKUP(B56,'пр.взв.'!B5:H120,5,FALSE)</f>
        <v>#N/A</v>
      </c>
      <c r="G56" s="269" t="e">
        <f>VLOOKUP(B56,'пр.взв.'!B5:H120,6,FALSE)</f>
        <v>#N/A</v>
      </c>
      <c r="H56" s="237" t="e">
        <f>VLOOKUP(B56,'пр.взв.'!B5:H120,7,FALSE)</f>
        <v>#N/A</v>
      </c>
    </row>
    <row r="57" spans="1:8" ht="12.75" customHeight="1" hidden="1">
      <c r="A57" s="256"/>
      <c r="B57" s="263"/>
      <c r="C57" s="255"/>
      <c r="D57" s="253"/>
      <c r="E57" s="247"/>
      <c r="F57" s="149"/>
      <c r="G57" s="269"/>
      <c r="H57" s="237"/>
    </row>
    <row r="58" spans="1:8" ht="12.75" customHeight="1">
      <c r="A58" s="256" t="s">
        <v>119</v>
      </c>
      <c r="B58" s="263">
        <f>'пр.хода'!AB16</f>
        <v>19</v>
      </c>
      <c r="C58" s="268" t="str">
        <f>VLOOKUP(B58,'пр.взв.'!B5:H185,2,FALSE)</f>
        <v>СОН Александр Чегуевич</v>
      </c>
      <c r="D58" s="253" t="str">
        <f>VLOOKUP(B58,'пр.взв.'!B7:H122,3,FALSE)</f>
        <v>17.03.88, КМС</v>
      </c>
      <c r="E58" s="247" t="str">
        <f>VLOOKUP(B58,'пр.взв.'!B5:H122,4,FALSE)</f>
        <v>ДВФО</v>
      </c>
      <c r="F58" s="149" t="str">
        <f>VLOOKUP(B58,'пр.взв.'!B5:H122,5,FALSE)</f>
        <v>Хабаровский, Хабаровск, ПР</v>
      </c>
      <c r="G58" s="269">
        <f>VLOOKUP(B58,'пр.взв.'!B5:H122,6,FALSE)</f>
        <v>0</v>
      </c>
      <c r="H58" s="237" t="str">
        <f>VLOOKUP(B58,'пр.взв.'!B5:H122,7,FALSE)</f>
        <v>Николенко А.Ю.</v>
      </c>
    </row>
    <row r="59" spans="1:8" ht="12.75" customHeight="1" thickBot="1">
      <c r="A59" s="257"/>
      <c r="B59" s="264"/>
      <c r="C59" s="260"/>
      <c r="D59" s="261"/>
      <c r="E59" s="249"/>
      <c r="F59" s="250"/>
      <c r="G59" s="270"/>
      <c r="H59" s="238"/>
    </row>
    <row r="60" spans="1:8" ht="11.25" customHeight="1" hidden="1">
      <c r="A60" s="265" t="s">
        <v>26</v>
      </c>
      <c r="B60" s="266">
        <f>'пр.хода'!AB26</f>
        <v>28</v>
      </c>
      <c r="C60" s="254" t="e">
        <f>VLOOKUP(B60,'пр.взв.'!B5:H187,2,FALSE)</f>
        <v>#N/A</v>
      </c>
      <c r="D60" s="267" t="e">
        <f>VLOOKUP(B60,'пр.взв.'!B1:H124,3,FALSE)</f>
        <v>#N/A</v>
      </c>
      <c r="E60" s="248" t="e">
        <f>VLOOKUP(B60,'пр.взв.'!B6:H124,4,FALSE)</f>
        <v>#N/A</v>
      </c>
      <c r="F60" s="170" t="e">
        <f>VLOOKUP(B60,'пр.взв.'!B6:H124,5,FALSE)</f>
        <v>#N/A</v>
      </c>
      <c r="G60" s="252" t="e">
        <f>VLOOKUP(B60,'пр.взв.'!B6:H124,6,FALSE)</f>
        <v>#N/A</v>
      </c>
      <c r="H60" s="243" t="e">
        <f>VLOOKUP(B60,'пр.взв.'!B6:H124,7,FALSE)</f>
        <v>#N/A</v>
      </c>
    </row>
    <row r="61" spans="1:8" ht="11.25" customHeight="1" hidden="1">
      <c r="A61" s="256"/>
      <c r="B61" s="263"/>
      <c r="C61" s="255"/>
      <c r="D61" s="253"/>
      <c r="E61" s="247"/>
      <c r="F61" s="149"/>
      <c r="G61" s="251"/>
      <c r="H61" s="237"/>
    </row>
    <row r="62" spans="1:8" ht="11.25" customHeight="1" hidden="1">
      <c r="A62" s="256" t="s">
        <v>26</v>
      </c>
      <c r="B62" s="263">
        <f>'пр.хода'!AB13</f>
        <v>29</v>
      </c>
      <c r="C62" s="254" t="e">
        <f>VLOOKUP(B62,'пр.взв.'!B6:H189,2,FALSE)</f>
        <v>#N/A</v>
      </c>
      <c r="D62" s="253" t="e">
        <f>VLOOKUP(B62,'пр.взв.'!B6:H126,3,FALSE)</f>
        <v>#N/A</v>
      </c>
      <c r="E62" s="247" t="e">
        <f>VLOOKUP(B62,'пр.взв.'!B6:H126,4,FALSE)</f>
        <v>#N/A</v>
      </c>
      <c r="F62" s="149" t="e">
        <f>VLOOKUP(B62,'пр.взв.'!B6:H126,5,FALSE)</f>
        <v>#N/A</v>
      </c>
      <c r="G62" s="251" t="e">
        <f>VLOOKUP(B62,'пр.взв.'!B6:H126,6,FALSE)</f>
        <v>#N/A</v>
      </c>
      <c r="H62" s="237" t="e">
        <f>VLOOKUP(B62,'пр.взв.'!B6:H126,7,FALSE)</f>
        <v>#N/A</v>
      </c>
    </row>
    <row r="63" spans="1:8" ht="11.25" customHeight="1" hidden="1">
      <c r="A63" s="256"/>
      <c r="B63" s="263"/>
      <c r="C63" s="255"/>
      <c r="D63" s="253"/>
      <c r="E63" s="247"/>
      <c r="F63" s="149"/>
      <c r="G63" s="251"/>
      <c r="H63" s="237"/>
    </row>
    <row r="64" spans="1:8" ht="11.25" customHeight="1" hidden="1">
      <c r="A64" s="256" t="s">
        <v>26</v>
      </c>
      <c r="B64" s="263">
        <f>'пр.хода'!AB23</f>
        <v>30</v>
      </c>
      <c r="C64" s="254" t="e">
        <f>VLOOKUP(B64,'пр.взв.'!B6:H191,2,FALSE)</f>
        <v>#N/A</v>
      </c>
      <c r="D64" s="253" t="e">
        <f>VLOOKUP(B64,'пр.взв.'!B6:H128,3,FALSE)</f>
        <v>#N/A</v>
      </c>
      <c r="E64" s="247" t="e">
        <f>VLOOKUP(B64,'пр.взв.'!B6:H128,4,FALSE)</f>
        <v>#N/A</v>
      </c>
      <c r="F64" s="149" t="e">
        <f>VLOOKUP(B64,'пр.взв.'!B6:H128,5,FALSE)</f>
        <v>#N/A</v>
      </c>
      <c r="G64" s="251" t="e">
        <f>VLOOKUP(B64,'пр.взв.'!B6:H128,6,FALSE)</f>
        <v>#N/A</v>
      </c>
      <c r="H64" s="237" t="e">
        <f>VLOOKUP(B64,'пр.взв.'!B6:H128,7,FALSE)</f>
        <v>#N/A</v>
      </c>
    </row>
    <row r="65" spans="1:8" ht="11.25" customHeight="1" hidden="1">
      <c r="A65" s="256"/>
      <c r="B65" s="263"/>
      <c r="C65" s="255"/>
      <c r="D65" s="253"/>
      <c r="E65" s="247"/>
      <c r="F65" s="149"/>
      <c r="G65" s="251"/>
      <c r="H65" s="237"/>
    </row>
    <row r="66" spans="1:8" ht="11.25" customHeight="1" hidden="1">
      <c r="A66" s="256" t="s">
        <v>26</v>
      </c>
      <c r="B66" s="263">
        <f>'пр.хода'!AB18</f>
        <v>31</v>
      </c>
      <c r="C66" s="254" t="e">
        <f>VLOOKUP(B66,'пр.взв.'!B6:H193,2,FALSE)</f>
        <v>#N/A</v>
      </c>
      <c r="D66" s="253" t="e">
        <f>VLOOKUP(B66,'пр.взв.'!B6:H130,3,FALSE)</f>
        <v>#N/A</v>
      </c>
      <c r="E66" s="247" t="e">
        <f>VLOOKUP(B66,'пр.взв.'!B6:H130,4,FALSE)</f>
        <v>#N/A</v>
      </c>
      <c r="F66" s="149" t="e">
        <f>VLOOKUP(B66,'пр.взв.'!B6:H130,5,FALSE)</f>
        <v>#N/A</v>
      </c>
      <c r="G66" s="251" t="e">
        <f>VLOOKUP(B66,'пр.взв.'!B6:H130,6,FALSE)</f>
        <v>#N/A</v>
      </c>
      <c r="H66" s="237" t="e">
        <f>VLOOKUP(B66,'пр.взв.'!B6:H130,7,FALSE)</f>
        <v>#N/A</v>
      </c>
    </row>
    <row r="67" spans="1:8" ht="11.25" customHeight="1" hidden="1">
      <c r="A67" s="256"/>
      <c r="B67" s="263"/>
      <c r="C67" s="255"/>
      <c r="D67" s="253"/>
      <c r="E67" s="247"/>
      <c r="F67" s="149"/>
      <c r="G67" s="251"/>
      <c r="H67" s="237"/>
    </row>
    <row r="68" spans="1:8" ht="11.25" customHeight="1" hidden="1">
      <c r="A68" s="256" t="s">
        <v>26</v>
      </c>
      <c r="B68" s="258">
        <f>'пр.хода'!AB28</f>
        <v>32</v>
      </c>
      <c r="C68" s="254" t="e">
        <f>VLOOKUP(B68,'пр.взв.'!B6:H195,2,FALSE)</f>
        <v>#N/A</v>
      </c>
      <c r="D68" s="253" t="e">
        <f>VLOOKUP(B68,'пр.взв.'!B6:H132,3,FALSE)</f>
        <v>#N/A</v>
      </c>
      <c r="E68" s="247" t="e">
        <f>VLOOKUP(B68,'пр.взв.'!B6:H132,4,FALSE)</f>
        <v>#N/A</v>
      </c>
      <c r="F68" s="149" t="e">
        <f>VLOOKUP(B68,'пр.взв.'!B6:H132,5,FALSE)</f>
        <v>#N/A</v>
      </c>
      <c r="G68" s="251" t="e">
        <f>VLOOKUP(B68,'пр.взв.'!B6:H132,6,FALSE)</f>
        <v>#N/A</v>
      </c>
      <c r="H68" s="237" t="e">
        <f>VLOOKUP(B68,'пр.взв.'!B6:H132,7,FALSE)</f>
        <v>#N/A</v>
      </c>
    </row>
    <row r="69" spans="1:8" ht="11.25" customHeight="1" hidden="1" thickBot="1">
      <c r="A69" s="257"/>
      <c r="B69" s="259"/>
      <c r="C69" s="260"/>
      <c r="D69" s="261"/>
      <c r="E69" s="249"/>
      <c r="F69" s="250"/>
      <c r="G69" s="262"/>
      <c r="H69" s="238"/>
    </row>
    <row r="70" spans="1:7" ht="42.75" customHeight="1">
      <c r="A70" s="9" t="str">
        <f>HYPERLINK('[1]реквизиты'!$A$6)</f>
        <v>Гл. судья, судья МК</v>
      </c>
      <c r="B70" s="4"/>
      <c r="C70" s="10"/>
      <c r="D70" s="10"/>
      <c r="E70" s="11" t="str">
        <f>'[1]реквизиты'!$G$7</f>
        <v>Н.Н.Малышев</v>
      </c>
      <c r="G70" s="13" t="str">
        <f>'[1]реквизиты'!$G$8</f>
        <v>/г.Дубна/</v>
      </c>
    </row>
    <row r="71" spans="1:7" ht="39" customHeight="1">
      <c r="A71" s="9" t="str">
        <f>HYPERLINK('[1]реквизиты'!$A$8)</f>
        <v>Гл. секретарь, судья МК</v>
      </c>
      <c r="B71" s="4"/>
      <c r="C71" s="10"/>
      <c r="D71" s="10"/>
      <c r="E71" s="12" t="str">
        <f>'[1]реквизиты'!$G$9</f>
        <v>С.М.Трескин</v>
      </c>
      <c r="G71" s="13" t="str">
        <f>'[1]реквизиты'!$G$10</f>
        <v>/г.Бийск/</v>
      </c>
    </row>
    <row r="72" spans="1:7" ht="12.75">
      <c r="A72" s="4"/>
      <c r="B72" s="4"/>
      <c r="C72" s="4"/>
      <c r="D72" s="10"/>
      <c r="E72" s="4"/>
      <c r="F72" s="4"/>
      <c r="G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5" ht="27.75" customHeight="1">
      <c r="A75" s="3"/>
      <c r="C75" s="5"/>
      <c r="D75" s="5"/>
      <c r="E75" s="5"/>
    </row>
    <row r="76" spans="1:5" ht="12.75">
      <c r="A76" s="3"/>
      <c r="B76" s="6"/>
      <c r="C76" s="6"/>
      <c r="D76" s="6"/>
      <c r="E76" s="6"/>
    </row>
    <row r="77" spans="1:6" ht="12.75">
      <c r="A77" s="3"/>
      <c r="B77" s="6"/>
      <c r="C77" s="6"/>
      <c r="D77" s="6"/>
      <c r="E77" s="6"/>
      <c r="F77" s="6"/>
    </row>
    <row r="78" spans="1:6" ht="12.75">
      <c r="A78" s="3"/>
      <c r="B78" s="6"/>
      <c r="C78" s="6"/>
      <c r="D78" s="6"/>
      <c r="E78" s="6"/>
      <c r="F78" s="6"/>
    </row>
    <row r="79" ht="12.75">
      <c r="A79" s="3"/>
    </row>
    <row r="80" ht="12.75">
      <c r="A80" s="3"/>
    </row>
  </sheetData>
  <sheetProtection/>
  <mergeCells count="267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E62:E63"/>
    <mergeCell ref="F62:F63"/>
    <mergeCell ref="E60:E61"/>
    <mergeCell ref="F60:F61"/>
    <mergeCell ref="E58:E59"/>
    <mergeCell ref="F58:F59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56:H57"/>
    <mergeCell ref="H58:H59"/>
    <mergeCell ref="H44:H45"/>
    <mergeCell ref="H46:H47"/>
    <mergeCell ref="H48:H49"/>
    <mergeCell ref="H50:H51"/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2016-02-11T11:54:31Z</cp:lastPrinted>
  <dcterms:created xsi:type="dcterms:W3CDTF">1996-10-08T23:32:33Z</dcterms:created>
  <dcterms:modified xsi:type="dcterms:W3CDTF">2016-02-11T16:30:29Z</dcterms:modified>
  <cp:category/>
  <cp:version/>
  <cp:contentType/>
  <cp:contentStatus/>
</cp:coreProperties>
</file>