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9720" windowHeight="7320" activeTab="5"/>
  </bookViews>
  <sheets>
    <sheet name="мс 2стр" sheetId="16" r:id="rId1"/>
    <sheet name="спр.побед (2)" sheetId="14" r:id="rId2"/>
    <sheet name="мс" sheetId="10" r:id="rId3"/>
    <sheet name="2стр" sheetId="11" r:id="rId4"/>
    <sheet name="1стр" sheetId="4" r:id="rId5"/>
    <sheet name="призеры" sheetId="3" r:id="rId6"/>
    <sheet name="спр.побед" sheetId="13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</externalReferences>
  <definedNames>
    <definedName name="_xlnm.Print_Area" localSheetId="4">'1стр'!$A$1:$I$159</definedName>
    <definedName name="_xlnm.Print_Area" localSheetId="3">'2стр'!$A$1:$I$145</definedName>
    <definedName name="_xlnm.Print_Area" localSheetId="5">призеры!$A$1:$I$131</definedName>
  </definedNames>
  <calcPr calcId="145621"/>
</workbook>
</file>

<file path=xl/calcChain.xml><?xml version="1.0" encoding="utf-8"?>
<calcChain xmlns="http://schemas.openxmlformats.org/spreadsheetml/2006/main">
  <c r="H121" i="3" l="1"/>
  <c r="G121" i="3"/>
  <c r="F121" i="3"/>
  <c r="E121" i="3"/>
  <c r="D121" i="3"/>
  <c r="C121" i="3"/>
  <c r="H119" i="3"/>
  <c r="G119" i="3"/>
  <c r="F119" i="3"/>
  <c r="E119" i="3"/>
  <c r="D119" i="3"/>
  <c r="C119" i="3"/>
  <c r="H117" i="3"/>
  <c r="G117" i="3"/>
  <c r="F117" i="3"/>
  <c r="E117" i="3"/>
  <c r="D117" i="3"/>
  <c r="C117" i="3"/>
  <c r="H115" i="3"/>
  <c r="G115" i="3"/>
  <c r="F115" i="3"/>
  <c r="E115" i="3"/>
  <c r="D115" i="3"/>
  <c r="C115" i="3"/>
  <c r="I113" i="3"/>
  <c r="H113" i="3"/>
  <c r="G113" i="3"/>
  <c r="F113" i="3"/>
  <c r="E113" i="3"/>
  <c r="D113" i="3"/>
  <c r="C113" i="3"/>
  <c r="I111" i="3"/>
  <c r="H111" i="3"/>
  <c r="G111" i="3"/>
  <c r="F111" i="3"/>
  <c r="E111" i="3"/>
  <c r="D111" i="3"/>
  <c r="C111" i="3"/>
  <c r="I157" i="14"/>
  <c r="G157" i="14"/>
  <c r="I156" i="14"/>
  <c r="G156" i="14"/>
  <c r="I155" i="14"/>
  <c r="G155" i="14"/>
  <c r="I154" i="14"/>
  <c r="G154" i="14"/>
  <c r="I153" i="14"/>
  <c r="G153" i="14"/>
  <c r="I152" i="14"/>
  <c r="G152" i="14"/>
  <c r="I151" i="14"/>
  <c r="G151" i="14"/>
  <c r="C157" i="14"/>
  <c r="C156" i="14"/>
  <c r="C155" i="14"/>
  <c r="C154" i="14"/>
  <c r="C153" i="14"/>
  <c r="C152" i="14"/>
  <c r="C151" i="14"/>
  <c r="H108" i="3"/>
  <c r="G108" i="3"/>
  <c r="F108" i="3"/>
  <c r="E108" i="3"/>
  <c r="D108" i="3"/>
  <c r="C108" i="3"/>
  <c r="H106" i="3"/>
  <c r="G106" i="3"/>
  <c r="F106" i="3"/>
  <c r="E106" i="3"/>
  <c r="D106" i="3"/>
  <c r="C106" i="3"/>
  <c r="H104" i="3"/>
  <c r="G104" i="3"/>
  <c r="F104" i="3"/>
  <c r="E104" i="3"/>
  <c r="D104" i="3"/>
  <c r="C104" i="3"/>
  <c r="H102" i="3"/>
  <c r="G102" i="3"/>
  <c r="F102" i="3"/>
  <c r="E102" i="3"/>
  <c r="D102" i="3"/>
  <c r="C102" i="3"/>
  <c r="H100" i="3"/>
  <c r="G100" i="3"/>
  <c r="F100" i="3"/>
  <c r="E100" i="3"/>
  <c r="D100" i="3"/>
  <c r="C100" i="3"/>
  <c r="H98" i="3"/>
  <c r="G98" i="3"/>
  <c r="F98" i="3"/>
  <c r="E98" i="3"/>
  <c r="D98" i="3"/>
  <c r="C98" i="3"/>
  <c r="H63" i="10"/>
  <c r="T124" i="14"/>
  <c r="R124" i="14"/>
  <c r="T123" i="14"/>
  <c r="R123" i="14"/>
  <c r="T122" i="14"/>
  <c r="R122" i="14"/>
  <c r="T121" i="14"/>
  <c r="R121" i="14"/>
  <c r="T120" i="14"/>
  <c r="R120" i="14"/>
  <c r="T119" i="14"/>
  <c r="R119" i="14"/>
  <c r="T118" i="14"/>
  <c r="R118" i="14"/>
  <c r="N124" i="14"/>
  <c r="N123" i="14"/>
  <c r="N122" i="14"/>
  <c r="N121" i="14"/>
  <c r="N120" i="14"/>
  <c r="N119" i="14"/>
  <c r="N118" i="14"/>
  <c r="H63" i="16"/>
  <c r="H95" i="3"/>
  <c r="G95" i="3"/>
  <c r="F95" i="3"/>
  <c r="E95" i="3"/>
  <c r="D95" i="3"/>
  <c r="C95" i="3"/>
  <c r="H93" i="3"/>
  <c r="G93" i="3"/>
  <c r="F93" i="3"/>
  <c r="E93" i="3"/>
  <c r="D93" i="3"/>
  <c r="C93" i="3"/>
  <c r="H91" i="3"/>
  <c r="G91" i="3"/>
  <c r="F91" i="3"/>
  <c r="E91" i="3"/>
  <c r="D91" i="3"/>
  <c r="C91" i="3"/>
  <c r="H89" i="3"/>
  <c r="G89" i="3"/>
  <c r="F89" i="3"/>
  <c r="E89" i="3"/>
  <c r="D89" i="3"/>
  <c r="C89" i="3"/>
  <c r="H87" i="3"/>
  <c r="G87" i="3"/>
  <c r="F87" i="3"/>
  <c r="E87" i="3"/>
  <c r="D87" i="3"/>
  <c r="C87" i="3"/>
  <c r="H85" i="3"/>
  <c r="G85" i="3"/>
  <c r="F85" i="3"/>
  <c r="E85" i="3"/>
  <c r="D85" i="3"/>
  <c r="C85" i="3"/>
  <c r="H61" i="10"/>
  <c r="F61" i="10"/>
  <c r="H59" i="10"/>
  <c r="F59" i="10"/>
  <c r="H57" i="10"/>
  <c r="F57" i="10"/>
  <c r="H55" i="10"/>
  <c r="F55" i="10"/>
  <c r="I124" i="14"/>
  <c r="G124" i="14"/>
  <c r="I123" i="14"/>
  <c r="G123" i="14"/>
  <c r="I122" i="14"/>
  <c r="G122" i="14"/>
  <c r="I121" i="14"/>
  <c r="G121" i="14"/>
  <c r="I120" i="14"/>
  <c r="G120" i="14"/>
  <c r="I119" i="14"/>
  <c r="G119" i="14"/>
  <c r="I118" i="14"/>
  <c r="G118" i="14"/>
  <c r="C124" i="14"/>
  <c r="C123" i="14"/>
  <c r="C122" i="14"/>
  <c r="C121" i="14"/>
  <c r="C120" i="14"/>
  <c r="C119" i="14"/>
  <c r="C118" i="14"/>
  <c r="H61" i="16"/>
  <c r="F61" i="16"/>
  <c r="H59" i="16"/>
  <c r="F59" i="16"/>
  <c r="H57" i="16"/>
  <c r="F57" i="16"/>
  <c r="H55" i="16"/>
  <c r="F55" i="16"/>
  <c r="H82" i="3" l="1"/>
  <c r="G82" i="3"/>
  <c r="F82" i="3"/>
  <c r="E82" i="3"/>
  <c r="D82" i="3"/>
  <c r="C82" i="3"/>
  <c r="H80" i="3"/>
  <c r="G80" i="3"/>
  <c r="F80" i="3"/>
  <c r="E80" i="3"/>
  <c r="D80" i="3"/>
  <c r="C80" i="3"/>
  <c r="H78" i="3"/>
  <c r="G78" i="3"/>
  <c r="F78" i="3"/>
  <c r="E78" i="3"/>
  <c r="D78" i="3"/>
  <c r="C78" i="3"/>
  <c r="H76" i="3"/>
  <c r="G76" i="3"/>
  <c r="F76" i="3"/>
  <c r="E76" i="3"/>
  <c r="D76" i="3"/>
  <c r="C76" i="3"/>
  <c r="H74" i="3"/>
  <c r="G74" i="3"/>
  <c r="F74" i="3"/>
  <c r="E74" i="3"/>
  <c r="D74" i="3"/>
  <c r="C74" i="3"/>
  <c r="H72" i="3"/>
  <c r="G72" i="3"/>
  <c r="F72" i="3"/>
  <c r="E72" i="3"/>
  <c r="D72" i="3"/>
  <c r="C72" i="3"/>
  <c r="H53" i="10"/>
  <c r="F53" i="10"/>
  <c r="H51" i="10"/>
  <c r="F51" i="10"/>
  <c r="H49" i="10"/>
  <c r="F49" i="10"/>
  <c r="H47" i="10"/>
  <c r="F47" i="10"/>
  <c r="T90" i="14"/>
  <c r="R90" i="14"/>
  <c r="T89" i="14"/>
  <c r="R89" i="14"/>
  <c r="T88" i="14"/>
  <c r="R88" i="14"/>
  <c r="R87" i="14"/>
  <c r="U86" i="14"/>
  <c r="R86" i="14"/>
  <c r="U85" i="14"/>
  <c r="R85" i="14"/>
  <c r="U84" i="14"/>
  <c r="R84" i="14"/>
  <c r="N90" i="14"/>
  <c r="N89" i="14"/>
  <c r="N88" i="14"/>
  <c r="N87" i="14"/>
  <c r="N86" i="14"/>
  <c r="N85" i="14"/>
  <c r="N84" i="14"/>
  <c r="H53" i="16"/>
  <c r="F53" i="16"/>
  <c r="H51" i="16"/>
  <c r="F51" i="16"/>
  <c r="H49" i="16"/>
  <c r="F49" i="16"/>
  <c r="H47" i="16"/>
  <c r="F47" i="16"/>
  <c r="H69" i="3"/>
  <c r="G69" i="3"/>
  <c r="F69" i="3"/>
  <c r="E69" i="3"/>
  <c r="D69" i="3"/>
  <c r="C69" i="3"/>
  <c r="H67" i="3"/>
  <c r="G67" i="3"/>
  <c r="F67" i="3"/>
  <c r="E67" i="3"/>
  <c r="D67" i="3"/>
  <c r="C67" i="3"/>
  <c r="H65" i="3"/>
  <c r="G65" i="3"/>
  <c r="F65" i="3"/>
  <c r="E65" i="3"/>
  <c r="D65" i="3"/>
  <c r="C65" i="3"/>
  <c r="H63" i="3"/>
  <c r="G63" i="3"/>
  <c r="F63" i="3"/>
  <c r="E63" i="3"/>
  <c r="D63" i="3"/>
  <c r="C63" i="3"/>
  <c r="H61" i="3"/>
  <c r="G61" i="3"/>
  <c r="F61" i="3"/>
  <c r="E61" i="3"/>
  <c r="D61" i="3"/>
  <c r="C61" i="3"/>
  <c r="H59" i="3"/>
  <c r="G59" i="3"/>
  <c r="F59" i="3"/>
  <c r="E59" i="3"/>
  <c r="D59" i="3"/>
  <c r="C59" i="3"/>
  <c r="H45" i="10"/>
  <c r="F45" i="10"/>
  <c r="H43" i="10"/>
  <c r="F43" i="10"/>
  <c r="H41" i="10"/>
  <c r="F41" i="10"/>
  <c r="H39" i="10"/>
  <c r="F39" i="10"/>
  <c r="I90" i="14"/>
  <c r="G90" i="14"/>
  <c r="I89" i="14"/>
  <c r="G89" i="14"/>
  <c r="I88" i="14"/>
  <c r="G88" i="14"/>
  <c r="G87" i="14"/>
  <c r="G86" i="14"/>
  <c r="G85" i="14"/>
  <c r="G84" i="14"/>
  <c r="C90" i="14"/>
  <c r="C89" i="14"/>
  <c r="C88" i="14"/>
  <c r="C87" i="14"/>
  <c r="C86" i="14"/>
  <c r="C85" i="14"/>
  <c r="C84" i="14"/>
  <c r="H45" i="16"/>
  <c r="F45" i="16"/>
  <c r="H43" i="16"/>
  <c r="F43" i="16"/>
  <c r="H41" i="16"/>
  <c r="F41" i="16"/>
  <c r="H39" i="16"/>
  <c r="F39" i="16"/>
  <c r="H56" i="3"/>
  <c r="G56" i="3"/>
  <c r="F56" i="3"/>
  <c r="E56" i="3"/>
  <c r="D56" i="3"/>
  <c r="C56" i="3"/>
  <c r="H54" i="3"/>
  <c r="G54" i="3"/>
  <c r="F54" i="3"/>
  <c r="E54" i="3"/>
  <c r="D54" i="3"/>
  <c r="C54" i="3"/>
  <c r="H52" i="3"/>
  <c r="G52" i="3"/>
  <c r="F52" i="3"/>
  <c r="E52" i="3"/>
  <c r="D52" i="3"/>
  <c r="C52" i="3"/>
  <c r="H50" i="3"/>
  <c r="G50" i="3"/>
  <c r="F50" i="3"/>
  <c r="E50" i="3"/>
  <c r="D50" i="3"/>
  <c r="C50" i="3"/>
  <c r="H48" i="3"/>
  <c r="G48" i="3"/>
  <c r="F48" i="3"/>
  <c r="E48" i="3"/>
  <c r="D48" i="3"/>
  <c r="C48" i="3"/>
  <c r="H46" i="3"/>
  <c r="G46" i="3"/>
  <c r="F46" i="3"/>
  <c r="E46" i="3"/>
  <c r="D46" i="3"/>
  <c r="C46" i="3"/>
  <c r="H37" i="10"/>
  <c r="F37" i="10"/>
  <c r="H35" i="10"/>
  <c r="F35" i="10"/>
  <c r="H33" i="10"/>
  <c r="F33" i="10"/>
  <c r="H31" i="10"/>
  <c r="F31" i="10"/>
  <c r="T56" i="14"/>
  <c r="R56" i="14"/>
  <c r="T55" i="14"/>
  <c r="R55" i="14"/>
  <c r="T54" i="14"/>
  <c r="R54" i="14"/>
  <c r="T53" i="14"/>
  <c r="R53" i="14"/>
  <c r="T52" i="14"/>
  <c r="R52" i="14"/>
  <c r="T51" i="14"/>
  <c r="R51" i="14"/>
  <c r="N56" i="14"/>
  <c r="N55" i="14"/>
  <c r="N54" i="14"/>
  <c r="N53" i="14"/>
  <c r="N52" i="14"/>
  <c r="N51" i="14"/>
  <c r="H37" i="16"/>
  <c r="F37" i="16"/>
  <c r="H35" i="16"/>
  <c r="F35" i="16"/>
  <c r="H33" i="16"/>
  <c r="F33" i="16"/>
  <c r="H31" i="16"/>
  <c r="F31" i="16"/>
  <c r="H30" i="3"/>
  <c r="G30" i="3"/>
  <c r="F30" i="3"/>
  <c r="E30" i="3"/>
  <c r="D30" i="3"/>
  <c r="C30" i="3"/>
  <c r="H28" i="3"/>
  <c r="G28" i="3"/>
  <c r="F28" i="3"/>
  <c r="E28" i="3"/>
  <c r="D28" i="3"/>
  <c r="C28" i="3"/>
  <c r="H26" i="3"/>
  <c r="G26" i="3"/>
  <c r="F26" i="3"/>
  <c r="E26" i="3"/>
  <c r="D26" i="3"/>
  <c r="C26" i="3"/>
  <c r="H24" i="3"/>
  <c r="G24" i="3"/>
  <c r="F24" i="3"/>
  <c r="E24" i="3"/>
  <c r="D24" i="3"/>
  <c r="C24" i="3"/>
  <c r="H22" i="3"/>
  <c r="G22" i="3"/>
  <c r="F22" i="3"/>
  <c r="E22" i="3"/>
  <c r="D22" i="3"/>
  <c r="C22" i="3"/>
  <c r="H20" i="3"/>
  <c r="G20" i="3"/>
  <c r="F20" i="3"/>
  <c r="E20" i="3"/>
  <c r="D20" i="3"/>
  <c r="C20" i="3"/>
  <c r="H21" i="10"/>
  <c r="F21" i="10"/>
  <c r="H19" i="10"/>
  <c r="F19" i="10"/>
  <c r="H17" i="10"/>
  <c r="F17" i="10"/>
  <c r="H15" i="10"/>
  <c r="F15" i="10"/>
  <c r="T23" i="14"/>
  <c r="R23" i="14"/>
  <c r="T22" i="14"/>
  <c r="R22" i="14"/>
  <c r="T21" i="14"/>
  <c r="R21" i="14"/>
  <c r="T20" i="14"/>
  <c r="R20" i="14"/>
  <c r="T19" i="14"/>
  <c r="R19" i="14"/>
  <c r="T18" i="14"/>
  <c r="R18" i="14"/>
  <c r="N23" i="14"/>
  <c r="N22" i="14"/>
  <c r="N21" i="14"/>
  <c r="N20" i="14"/>
  <c r="N19" i="14"/>
  <c r="N18" i="14"/>
  <c r="H21" i="16"/>
  <c r="F21" i="16"/>
  <c r="H19" i="16"/>
  <c r="F19" i="16"/>
  <c r="H17" i="16"/>
  <c r="F17" i="16"/>
  <c r="H15" i="16"/>
  <c r="F15" i="16"/>
  <c r="H29" i="10"/>
  <c r="F29" i="10"/>
  <c r="H27" i="10"/>
  <c r="F27" i="10"/>
  <c r="H25" i="10"/>
  <c r="F25" i="10"/>
  <c r="H23" i="10"/>
  <c r="F23" i="10"/>
  <c r="I56" i="14"/>
  <c r="G56" i="14"/>
  <c r="I55" i="14"/>
  <c r="G55" i="14"/>
  <c r="I54" i="14"/>
  <c r="G54" i="14"/>
  <c r="I53" i="14"/>
  <c r="G53" i="14"/>
  <c r="I52" i="14"/>
  <c r="G52" i="14"/>
  <c r="I51" i="14"/>
  <c r="G51" i="14"/>
  <c r="C56" i="14"/>
  <c r="C55" i="14"/>
  <c r="C54" i="14"/>
  <c r="C53" i="14"/>
  <c r="C52" i="14"/>
  <c r="C51" i="14"/>
  <c r="H29" i="16"/>
  <c r="F29" i="16"/>
  <c r="H27" i="16"/>
  <c r="F27" i="16"/>
  <c r="H25" i="16"/>
  <c r="F25" i="16"/>
  <c r="H23" i="16"/>
  <c r="F23" i="16"/>
  <c r="H17" i="3"/>
  <c r="G17" i="3"/>
  <c r="F17" i="3"/>
  <c r="E17" i="3"/>
  <c r="D17" i="3"/>
  <c r="C17" i="3"/>
  <c r="H15" i="3"/>
  <c r="G15" i="3"/>
  <c r="F15" i="3"/>
  <c r="E15" i="3"/>
  <c r="D15" i="3"/>
  <c r="C15" i="3"/>
  <c r="H13" i="3"/>
  <c r="G13" i="3"/>
  <c r="F13" i="3"/>
  <c r="E13" i="3"/>
  <c r="D13" i="3"/>
  <c r="C13" i="3"/>
  <c r="H11" i="3"/>
  <c r="G11" i="3"/>
  <c r="F11" i="3"/>
  <c r="E11" i="3"/>
  <c r="D11" i="3"/>
  <c r="C11" i="3"/>
  <c r="H9" i="3"/>
  <c r="G9" i="3"/>
  <c r="F9" i="3"/>
  <c r="E9" i="3"/>
  <c r="D9" i="3"/>
  <c r="C9" i="3"/>
  <c r="H7" i="3"/>
  <c r="G7" i="3"/>
  <c r="F7" i="3"/>
  <c r="E7" i="3"/>
  <c r="D7" i="3"/>
  <c r="C7" i="3"/>
  <c r="H13" i="10"/>
  <c r="F13" i="10"/>
  <c r="H11" i="10"/>
  <c r="F11" i="10"/>
  <c r="H9" i="10"/>
  <c r="F9" i="10"/>
  <c r="I23" i="14"/>
  <c r="G23" i="14"/>
  <c r="I22" i="14"/>
  <c r="G22" i="14"/>
  <c r="J21" i="14"/>
  <c r="G21" i="14"/>
  <c r="J20" i="14"/>
  <c r="G20" i="14"/>
  <c r="J19" i="14"/>
  <c r="G19" i="14"/>
  <c r="J18" i="14"/>
  <c r="G18" i="14"/>
  <c r="C23" i="14"/>
  <c r="C22" i="14"/>
  <c r="C21" i="14"/>
  <c r="C20" i="14"/>
  <c r="C19" i="14"/>
  <c r="C18" i="14"/>
  <c r="C1" i="14"/>
  <c r="H13" i="16"/>
  <c r="F13" i="16"/>
  <c r="H11" i="16"/>
  <c r="F11" i="16"/>
  <c r="H9" i="16"/>
  <c r="F9" i="16"/>
  <c r="E61" i="16" l="1"/>
  <c r="D61" i="16"/>
  <c r="C61" i="16"/>
  <c r="E59" i="16"/>
  <c r="D59" i="16"/>
  <c r="C59" i="16"/>
  <c r="E57" i="16"/>
  <c r="D57" i="16"/>
  <c r="C57" i="16"/>
  <c r="E55" i="16"/>
  <c r="D55" i="16"/>
  <c r="C55" i="16"/>
  <c r="E53" i="16"/>
  <c r="D53" i="16"/>
  <c r="C53" i="16"/>
  <c r="E51" i="16"/>
  <c r="D51" i="16"/>
  <c r="C51" i="16"/>
  <c r="E49" i="16"/>
  <c r="D49" i="16"/>
  <c r="C49" i="16"/>
  <c r="E47" i="16"/>
  <c r="D47" i="16"/>
  <c r="C47" i="16"/>
  <c r="E45" i="16"/>
  <c r="D45" i="16"/>
  <c r="C45" i="16"/>
  <c r="E43" i="16"/>
  <c r="D43" i="16"/>
  <c r="C43" i="16"/>
  <c r="E41" i="16"/>
  <c r="D41" i="16"/>
  <c r="C41" i="16"/>
  <c r="E39" i="16"/>
  <c r="D39" i="16"/>
  <c r="C39" i="16"/>
  <c r="E37" i="16"/>
  <c r="D37" i="16"/>
  <c r="C37" i="16"/>
  <c r="E35" i="16"/>
  <c r="D35" i="16"/>
  <c r="C35" i="16"/>
  <c r="E33" i="16"/>
  <c r="D33" i="16"/>
  <c r="C33" i="16"/>
  <c r="E31" i="16"/>
  <c r="D31" i="16"/>
  <c r="C31" i="16"/>
  <c r="E21" i="16"/>
  <c r="D21" i="16"/>
  <c r="C21" i="16"/>
  <c r="E19" i="16"/>
  <c r="D19" i="16"/>
  <c r="C19" i="16"/>
  <c r="E17" i="16"/>
  <c r="D17" i="16"/>
  <c r="C17" i="16"/>
  <c r="E15" i="16"/>
  <c r="D15" i="16"/>
  <c r="C15" i="16"/>
  <c r="E13" i="16"/>
  <c r="D13" i="16"/>
  <c r="C13" i="16"/>
  <c r="E11" i="16"/>
  <c r="D11" i="16"/>
  <c r="C11" i="16"/>
  <c r="E9" i="16"/>
  <c r="D9" i="16"/>
  <c r="C9" i="16"/>
  <c r="E61" i="10"/>
  <c r="D61" i="10"/>
  <c r="C61" i="10"/>
  <c r="E59" i="10"/>
  <c r="D59" i="10"/>
  <c r="C59" i="10"/>
  <c r="C49" i="10" l="1"/>
  <c r="D49" i="10"/>
  <c r="E49" i="10"/>
  <c r="C51" i="10"/>
  <c r="D51" i="10"/>
  <c r="E51" i="10"/>
  <c r="C53" i="10"/>
  <c r="D53" i="10"/>
  <c r="E53" i="10"/>
  <c r="C41" i="10"/>
  <c r="D41" i="10"/>
  <c r="E41" i="10"/>
  <c r="C43" i="10"/>
  <c r="D43" i="10"/>
  <c r="E43" i="10"/>
  <c r="C45" i="10"/>
  <c r="D45" i="10"/>
  <c r="E45" i="10"/>
  <c r="C37" i="10"/>
  <c r="D37" i="10"/>
  <c r="E37" i="10"/>
  <c r="C35" i="10"/>
  <c r="D35" i="10"/>
  <c r="E35" i="10"/>
  <c r="C33" i="10"/>
  <c r="D33" i="10"/>
  <c r="E33" i="10"/>
  <c r="E13" i="10"/>
  <c r="D13" i="10"/>
  <c r="C13" i="10"/>
  <c r="E11" i="10"/>
  <c r="D11" i="10"/>
  <c r="C11" i="10"/>
  <c r="C10" i="4" l="1"/>
  <c r="D10" i="4"/>
  <c r="E10" i="4"/>
  <c r="F10" i="4"/>
  <c r="H10" i="4"/>
  <c r="C12" i="4"/>
  <c r="D12" i="4"/>
  <c r="E12" i="4"/>
  <c r="F12" i="4"/>
  <c r="H12" i="4"/>
  <c r="C14" i="4"/>
  <c r="D14" i="4"/>
  <c r="E14" i="4"/>
  <c r="F14" i="4"/>
  <c r="H14" i="4"/>
  <c r="H8" i="4"/>
  <c r="F8" i="4"/>
  <c r="E8" i="4"/>
  <c r="D8" i="4"/>
  <c r="C8" i="4"/>
  <c r="H86" i="11" l="1"/>
  <c r="F86" i="11"/>
  <c r="E86" i="11"/>
  <c r="D86" i="11"/>
  <c r="C86" i="11"/>
  <c r="C116" i="11" l="1"/>
  <c r="D116" i="11"/>
  <c r="E116" i="11"/>
  <c r="F116" i="11"/>
  <c r="G116" i="11"/>
  <c r="H116" i="11"/>
  <c r="C118" i="11"/>
  <c r="D118" i="11"/>
  <c r="E118" i="11"/>
  <c r="F118" i="11"/>
  <c r="G118" i="11"/>
  <c r="H118" i="11"/>
  <c r="M163" i="14" l="1"/>
  <c r="A162" i="14"/>
  <c r="M161" i="14"/>
  <c r="A160" i="14"/>
  <c r="A147" i="14"/>
  <c r="C146" i="14"/>
  <c r="F144" i="14"/>
  <c r="T142" i="14"/>
  <c r="O142" i="14"/>
  <c r="I142" i="14"/>
  <c r="D142" i="14"/>
  <c r="T130" i="14"/>
  <c r="M130" i="14"/>
  <c r="I130" i="14"/>
  <c r="A129" i="14"/>
  <c r="T128" i="14"/>
  <c r="M128" i="14"/>
  <c r="I128" i="14"/>
  <c r="A127" i="14"/>
  <c r="Q113" i="14"/>
  <c r="N113" i="14"/>
  <c r="C113" i="14"/>
  <c r="Q111" i="14"/>
  <c r="F111" i="14"/>
  <c r="T109" i="14"/>
  <c r="O109" i="14"/>
  <c r="I109" i="14"/>
  <c r="D109" i="14"/>
  <c r="M96" i="14"/>
  <c r="A95" i="14"/>
  <c r="M94" i="14"/>
  <c r="A93" i="14"/>
  <c r="N79" i="14"/>
  <c r="C79" i="14"/>
  <c r="Q77" i="14"/>
  <c r="F77" i="14"/>
  <c r="T75" i="14"/>
  <c r="O75" i="14"/>
  <c r="I75" i="14"/>
  <c r="D75" i="14"/>
  <c r="M62" i="14"/>
  <c r="A62" i="14"/>
  <c r="M60" i="14"/>
  <c r="A60" i="14"/>
  <c r="N46" i="14"/>
  <c r="F46" i="14"/>
  <c r="C46" i="14"/>
  <c r="Q44" i="14"/>
  <c r="F44" i="14"/>
  <c r="T42" i="14"/>
  <c r="O42" i="14"/>
  <c r="I42" i="14"/>
  <c r="D42" i="14"/>
  <c r="T29" i="14"/>
  <c r="T96" i="14" s="1"/>
  <c r="T163" i="14" s="1"/>
  <c r="M29" i="14"/>
  <c r="I29" i="14"/>
  <c r="I62" i="14" s="1"/>
  <c r="A29" i="14"/>
  <c r="T27" i="14"/>
  <c r="T94" i="14" s="1"/>
  <c r="T161" i="14" s="1"/>
  <c r="M27" i="14"/>
  <c r="I27" i="14"/>
  <c r="I60" i="14" s="1"/>
  <c r="A27" i="14"/>
  <c r="Q13" i="14"/>
  <c r="N13" i="14"/>
  <c r="C13" i="14"/>
  <c r="Q11" i="14"/>
  <c r="F11" i="14"/>
  <c r="T9" i="14"/>
  <c r="O9" i="14"/>
  <c r="I9" i="14"/>
  <c r="D9" i="14"/>
  <c r="E144" i="13"/>
  <c r="S130" i="13"/>
  <c r="S128" i="13"/>
  <c r="H130" i="13"/>
  <c r="H128" i="13"/>
  <c r="L163" i="13"/>
  <c r="A162" i="13"/>
  <c r="L130" i="13"/>
  <c r="A129" i="13"/>
  <c r="L96" i="13"/>
  <c r="A95" i="13"/>
  <c r="L62" i="13"/>
  <c r="A62" i="13"/>
  <c r="L29" i="13"/>
  <c r="A29" i="13"/>
  <c r="L161" i="13"/>
  <c r="A160" i="13"/>
  <c r="L128" i="13"/>
  <c r="A127" i="13"/>
  <c r="L94" i="13"/>
  <c r="A93" i="13"/>
  <c r="L60" i="13"/>
  <c r="A60" i="13"/>
  <c r="L27" i="13"/>
  <c r="A27" i="13"/>
  <c r="H9" i="13"/>
  <c r="M114" i="14"/>
  <c r="A114" i="14"/>
  <c r="F13" i="14"/>
  <c r="I94" i="14" l="1"/>
  <c r="I161" i="14" s="1"/>
  <c r="I96" i="14"/>
  <c r="I163" i="14" s="1"/>
  <c r="T60" i="14"/>
  <c r="T62" i="14"/>
  <c r="C9" i="13" l="1"/>
  <c r="S142" i="13"/>
  <c r="N142" i="13"/>
  <c r="H142" i="13"/>
  <c r="C142" i="13"/>
  <c r="S109" i="13"/>
  <c r="N109" i="13"/>
  <c r="H109" i="13"/>
  <c r="C109" i="13"/>
  <c r="S75" i="13"/>
  <c r="N75" i="13"/>
  <c r="H75" i="13"/>
  <c r="C75" i="13"/>
  <c r="S42" i="13"/>
  <c r="N42" i="13"/>
  <c r="H42" i="13"/>
  <c r="C42" i="13"/>
  <c r="S29" i="13"/>
  <c r="S62" i="13" s="1"/>
  <c r="S27" i="13"/>
  <c r="H29" i="13"/>
  <c r="H96" i="13" s="1"/>
  <c r="H163" i="13" s="1"/>
  <c r="H27" i="13"/>
  <c r="H94" i="13" s="1"/>
  <c r="H161" i="13" s="1"/>
  <c r="S9" i="13"/>
  <c r="N9" i="13"/>
  <c r="F128" i="3"/>
  <c r="F127" i="3"/>
  <c r="F126" i="3"/>
  <c r="H88" i="16" s="1"/>
  <c r="F125" i="3"/>
  <c r="F88" i="16" s="1"/>
  <c r="B127" i="3"/>
  <c r="B90" i="16" s="1"/>
  <c r="B125" i="3"/>
  <c r="A4" i="3"/>
  <c r="A4" i="16" s="1"/>
  <c r="A3" i="3"/>
  <c r="A47" i="13"/>
  <c r="A114" i="13"/>
  <c r="L80" i="13"/>
  <c r="E46" i="13"/>
  <c r="L14" i="13"/>
  <c r="P13" i="13"/>
  <c r="A14" i="13"/>
  <c r="A147" i="13"/>
  <c r="L114" i="13"/>
  <c r="B146" i="13"/>
  <c r="P113" i="13"/>
  <c r="M113" i="13"/>
  <c r="P111" i="13"/>
  <c r="B113" i="13"/>
  <c r="E111" i="13"/>
  <c r="M79" i="13"/>
  <c r="P77" i="13"/>
  <c r="A80" i="13"/>
  <c r="B79" i="13"/>
  <c r="E77" i="13"/>
  <c r="M46" i="13"/>
  <c r="P44" i="13"/>
  <c r="B46" i="13"/>
  <c r="E44" i="13"/>
  <c r="M13" i="13"/>
  <c r="P11" i="13"/>
  <c r="E13" i="13"/>
  <c r="B13" i="13"/>
  <c r="E11" i="13"/>
  <c r="A125" i="11"/>
  <c r="A112" i="11"/>
  <c r="A99" i="11"/>
  <c r="A69" i="4"/>
  <c r="A56" i="4"/>
  <c r="A43" i="4"/>
  <c r="A30" i="4"/>
  <c r="A17" i="4"/>
  <c r="A3" i="16" l="1"/>
  <c r="H90" i="16"/>
  <c r="B88" i="16"/>
  <c r="F90" i="16"/>
  <c r="H60" i="13"/>
  <c r="B90" i="10"/>
  <c r="F153" i="4"/>
  <c r="A4" i="10"/>
  <c r="E107" i="13"/>
  <c r="Q107" i="14"/>
  <c r="Q73" i="14"/>
  <c r="Q40" i="14"/>
  <c r="Q7" i="14"/>
  <c r="F140" i="14"/>
  <c r="Q140" i="14"/>
  <c r="F107" i="14"/>
  <c r="F73" i="14"/>
  <c r="F40" i="14"/>
  <c r="F7" i="14"/>
  <c r="E73" i="13"/>
  <c r="P107" i="13"/>
  <c r="E140" i="13"/>
  <c r="P140" i="13"/>
  <c r="E40" i="13"/>
  <c r="P73" i="13"/>
  <c r="F88" i="10"/>
  <c r="E7" i="13"/>
  <c r="P7" i="13"/>
  <c r="A4" i="11"/>
  <c r="H62" i="13"/>
  <c r="H88" i="10"/>
  <c r="A3" i="11"/>
  <c r="F154" i="4"/>
  <c r="B88" i="10"/>
  <c r="B153" i="4"/>
  <c r="F90" i="10"/>
  <c r="F155" i="4"/>
  <c r="S60" i="13"/>
  <c r="S94" i="13"/>
  <c r="S161" i="13" s="1"/>
  <c r="B139" i="11"/>
  <c r="H90" i="10"/>
  <c r="F156" i="4"/>
  <c r="B141" i="11"/>
  <c r="S96" i="13"/>
  <c r="S163" i="13" s="1"/>
  <c r="F141" i="11"/>
  <c r="B155" i="4"/>
  <c r="F142" i="11"/>
  <c r="A3" i="4"/>
  <c r="A3" i="10"/>
  <c r="F139" i="11"/>
  <c r="P40" i="13"/>
  <c r="A4" i="4"/>
  <c r="F140" i="11"/>
  <c r="G112" i="11" l="1"/>
  <c r="E112" i="11"/>
  <c r="H112" i="11"/>
  <c r="D112" i="11" l="1"/>
  <c r="C112" i="11"/>
  <c r="G114" i="11"/>
  <c r="C114" i="11"/>
  <c r="D114" i="11"/>
  <c r="E114" i="11"/>
  <c r="H114" i="11"/>
  <c r="O105" i="14" l="1"/>
  <c r="N105" i="13"/>
  <c r="F112" i="11"/>
  <c r="F114" i="11"/>
  <c r="G17" i="4" l="1"/>
  <c r="E17" i="4"/>
  <c r="H17" i="4"/>
  <c r="D17" i="4" l="1"/>
  <c r="D9" i="10"/>
  <c r="C17" i="4"/>
  <c r="C9" i="10"/>
  <c r="D5" i="14" l="1"/>
  <c r="C5" i="13"/>
  <c r="E9" i="10"/>
  <c r="F17" i="4"/>
  <c r="E34" i="4" l="1"/>
  <c r="H34" i="4"/>
  <c r="H30" i="4"/>
  <c r="G30" i="4"/>
  <c r="E30" i="4"/>
  <c r="E36" i="4" l="1"/>
  <c r="G36" i="4"/>
  <c r="H36" i="4"/>
  <c r="G34" i="4"/>
  <c r="D15" i="10"/>
  <c r="D30" i="4"/>
  <c r="C15" i="10"/>
  <c r="C30" i="4"/>
  <c r="D34" i="4" l="1"/>
  <c r="D19" i="10"/>
  <c r="C34" i="4"/>
  <c r="C19" i="10"/>
  <c r="C36" i="4"/>
  <c r="C21" i="10"/>
  <c r="D36" i="4"/>
  <c r="D21" i="10"/>
  <c r="E15" i="10"/>
  <c r="F30" i="4"/>
  <c r="N5" i="13"/>
  <c r="O5" i="14"/>
  <c r="H32" i="4"/>
  <c r="G32" i="4"/>
  <c r="E32" i="4"/>
  <c r="D32" i="4" l="1"/>
  <c r="D17" i="10"/>
  <c r="C32" i="4"/>
  <c r="C17" i="10"/>
  <c r="F34" i="4"/>
  <c r="E19" i="10"/>
  <c r="F36" i="4"/>
  <c r="E21" i="10"/>
  <c r="F32" i="4" l="1"/>
  <c r="E17" i="10"/>
  <c r="G125" i="11"/>
  <c r="E125" i="11"/>
  <c r="H125" i="11"/>
  <c r="F129" i="11"/>
  <c r="G129" i="11"/>
  <c r="C129" i="11"/>
  <c r="D129" i="11"/>
  <c r="E129" i="11"/>
  <c r="H129" i="11"/>
  <c r="E131" i="11"/>
  <c r="F131" i="11"/>
  <c r="G131" i="11"/>
  <c r="C131" i="11"/>
  <c r="H131" i="11"/>
  <c r="D131" i="11"/>
  <c r="D125" i="11" l="1"/>
  <c r="C125" i="11"/>
  <c r="F125" i="11"/>
  <c r="G127" i="11"/>
  <c r="C127" i="11"/>
  <c r="D127" i="11"/>
  <c r="E127" i="11"/>
  <c r="F127" i="11"/>
  <c r="H127" i="11"/>
  <c r="C138" i="13" l="1"/>
  <c r="D138" i="14"/>
  <c r="F146" i="14" l="1"/>
  <c r="E146" i="13"/>
  <c r="E99" i="11" l="1"/>
  <c r="H99" i="11"/>
  <c r="D99" i="11" l="1"/>
  <c r="D55" i="10"/>
  <c r="C55" i="10"/>
  <c r="C99" i="11"/>
  <c r="F99" i="11"/>
  <c r="E55" i="10"/>
  <c r="D105" i="14" l="1"/>
  <c r="C105" i="13"/>
  <c r="F113" i="14" l="1"/>
  <c r="E113" i="13"/>
  <c r="G82" i="4" l="1"/>
  <c r="E82" i="4"/>
  <c r="H82" i="4"/>
  <c r="D47" i="10" l="1"/>
  <c r="D82" i="4"/>
  <c r="C47" i="10"/>
  <c r="C82" i="4"/>
  <c r="E47" i="10" l="1"/>
  <c r="F82" i="4"/>
  <c r="O71" i="14"/>
  <c r="N71" i="13"/>
  <c r="Q79" i="14" l="1"/>
  <c r="P79" i="13"/>
  <c r="L47" i="13" l="1"/>
  <c r="E69" i="4" l="1"/>
  <c r="H69" i="4"/>
  <c r="G69" i="4" l="1"/>
  <c r="G75" i="4"/>
  <c r="C75" i="4"/>
  <c r="E75" i="4"/>
  <c r="H75" i="4"/>
  <c r="D75" i="4"/>
  <c r="E73" i="4"/>
  <c r="H73" i="4"/>
  <c r="D73" i="4"/>
  <c r="G73" i="4"/>
  <c r="C73" i="4"/>
  <c r="F69" i="4" l="1"/>
  <c r="E39" i="10"/>
  <c r="F75" i="4"/>
  <c r="D69" i="4"/>
  <c r="D39" i="10"/>
  <c r="F73" i="4"/>
  <c r="C69" i="4"/>
  <c r="C39" i="10"/>
  <c r="H71" i="4"/>
  <c r="D71" i="4"/>
  <c r="G71" i="4"/>
  <c r="C71" i="4"/>
  <c r="F71" i="4"/>
  <c r="E71" i="4"/>
  <c r="D71" i="14" l="1"/>
  <c r="C71" i="13"/>
  <c r="F79" i="14" l="1"/>
  <c r="E79" i="13"/>
  <c r="E56" i="4" l="1"/>
  <c r="H56" i="4" l="1"/>
  <c r="G60" i="4"/>
  <c r="C60" i="4"/>
  <c r="E60" i="4"/>
  <c r="H60" i="4"/>
  <c r="D60" i="4"/>
  <c r="G62" i="4"/>
  <c r="C62" i="4"/>
  <c r="E62" i="4"/>
  <c r="G56" i="4"/>
  <c r="D62" i="4"/>
  <c r="H62" i="4"/>
  <c r="D56" i="4" l="1"/>
  <c r="D31" i="10"/>
  <c r="F56" i="4"/>
  <c r="E31" i="10"/>
  <c r="F62" i="4"/>
  <c r="F60" i="4"/>
  <c r="C31" i="10"/>
  <c r="C56" i="4"/>
  <c r="G58" i="4"/>
  <c r="C58" i="4"/>
  <c r="E58" i="4"/>
  <c r="H58" i="4"/>
  <c r="D58" i="4"/>
  <c r="N38" i="13" l="1"/>
  <c r="O38" i="14"/>
  <c r="F58" i="4"/>
  <c r="P46" i="13" l="1"/>
  <c r="Q46" i="14"/>
  <c r="E88" i="4" l="1"/>
  <c r="E92" i="11"/>
  <c r="H86" i="4"/>
  <c r="H90" i="11"/>
  <c r="E84" i="4"/>
  <c r="E88" i="11"/>
  <c r="G86" i="4"/>
  <c r="G88" i="4"/>
  <c r="G84" i="4"/>
  <c r="E86" i="4" l="1"/>
  <c r="E90" i="11"/>
  <c r="F84" i="4"/>
  <c r="F88" i="11"/>
  <c r="D86" i="4"/>
  <c r="D90" i="11"/>
  <c r="H88" i="4"/>
  <c r="H92" i="11"/>
  <c r="D84" i="4"/>
  <c r="D88" i="11"/>
  <c r="C84" i="4"/>
  <c r="C88" i="11"/>
  <c r="F86" i="4"/>
  <c r="F90" i="11"/>
  <c r="D88" i="4"/>
  <c r="D92" i="11"/>
  <c r="C88" i="4"/>
  <c r="C92" i="11"/>
  <c r="C86" i="4"/>
  <c r="C90" i="11"/>
  <c r="H84" i="4"/>
  <c r="H88" i="11"/>
  <c r="F88" i="4"/>
  <c r="F92" i="11"/>
  <c r="E23" i="4" l="1"/>
  <c r="H21" i="4"/>
  <c r="E19" i="4"/>
  <c r="C23" i="4" l="1"/>
  <c r="E21" i="4"/>
  <c r="F23" i="4"/>
  <c r="D23" i="4"/>
  <c r="H23" i="4"/>
  <c r="G21" i="4"/>
  <c r="F21" i="4"/>
  <c r="D21" i="4"/>
  <c r="C19" i="4"/>
  <c r="H19" i="4"/>
  <c r="D19" i="4"/>
  <c r="F19" i="4"/>
  <c r="G23" i="4"/>
  <c r="C21" i="4"/>
  <c r="G19" i="4"/>
  <c r="E105" i="11" l="1"/>
  <c r="H103" i="11"/>
  <c r="E101" i="11"/>
  <c r="C105" i="11" l="1"/>
  <c r="E103" i="11"/>
  <c r="F105" i="11"/>
  <c r="D105" i="11"/>
  <c r="H105" i="11"/>
  <c r="F103" i="11"/>
  <c r="D103" i="11"/>
  <c r="H101" i="11"/>
  <c r="C103" i="11"/>
  <c r="D101" i="11" l="1"/>
  <c r="D57" i="10"/>
  <c r="F101" i="11"/>
  <c r="E57" i="10"/>
  <c r="C101" i="11"/>
  <c r="C57" i="10"/>
  <c r="E37" i="3" l="1"/>
  <c r="E47" i="4" s="1"/>
  <c r="F33" i="3" l="1"/>
  <c r="E33" i="3"/>
  <c r="E43" i="4" s="1"/>
  <c r="C33" i="3"/>
  <c r="G33" i="3"/>
  <c r="G43" i="4" s="1"/>
  <c r="D33" i="3"/>
  <c r="H33" i="3"/>
  <c r="H43" i="4" s="1"/>
  <c r="C37" i="3"/>
  <c r="G37" i="3"/>
  <c r="G47" i="4" s="1"/>
  <c r="D37" i="3"/>
  <c r="H37" i="3"/>
  <c r="H47" i="4" s="1"/>
  <c r="C27" i="16" l="1"/>
  <c r="C27" i="10"/>
  <c r="C47" i="4"/>
  <c r="F37" i="3"/>
  <c r="C23" i="16"/>
  <c r="C43" i="4"/>
  <c r="C23" i="10"/>
  <c r="D27" i="16"/>
  <c r="D27" i="10"/>
  <c r="D47" i="4"/>
  <c r="E23" i="16"/>
  <c r="E23" i="10"/>
  <c r="F43" i="4"/>
  <c r="D23" i="16"/>
  <c r="D23" i="10"/>
  <c r="D43" i="4"/>
  <c r="E39" i="3"/>
  <c r="E49" i="4" s="1"/>
  <c r="H39" i="3"/>
  <c r="H49" i="4" s="1"/>
  <c r="D39" i="3"/>
  <c r="G39" i="3"/>
  <c r="G49" i="4" s="1"/>
  <c r="C39" i="3"/>
  <c r="E35" i="3"/>
  <c r="E45" i="4" s="1"/>
  <c r="H35" i="3"/>
  <c r="H45" i="4" s="1"/>
  <c r="D35" i="3"/>
  <c r="G35" i="3"/>
  <c r="G45" i="4" s="1"/>
  <c r="C35" i="3"/>
  <c r="E41" i="3"/>
  <c r="H41" i="3"/>
  <c r="D41" i="3"/>
  <c r="G41" i="3"/>
  <c r="C41" i="3"/>
  <c r="E43" i="3"/>
  <c r="H43" i="3"/>
  <c r="D43" i="3"/>
  <c r="G43" i="3"/>
  <c r="C43" i="3"/>
  <c r="C25" i="16" l="1"/>
  <c r="C25" i="10"/>
  <c r="C45" i="4"/>
  <c r="D38" i="14"/>
  <c r="C38" i="13"/>
  <c r="F43" i="3"/>
  <c r="F41" i="3"/>
  <c r="F35" i="3"/>
  <c r="D29" i="16"/>
  <c r="D29" i="10"/>
  <c r="D49" i="4"/>
  <c r="D25" i="16"/>
  <c r="D25" i="10"/>
  <c r="D45" i="4"/>
  <c r="F39" i="3"/>
  <c r="C29" i="16"/>
  <c r="C29" i="10"/>
  <c r="C49" i="4"/>
  <c r="E27" i="16"/>
  <c r="E27" i="10"/>
  <c r="F47" i="4"/>
  <c r="E29" i="16" l="1"/>
  <c r="E29" i="10"/>
  <c r="F49" i="4"/>
  <c r="E25" i="16"/>
  <c r="E25" i="10"/>
  <c r="F45" i="4"/>
</calcChain>
</file>

<file path=xl/sharedStrings.xml><?xml version="1.0" encoding="utf-8"?>
<sst xmlns="http://schemas.openxmlformats.org/spreadsheetml/2006/main" count="1503" uniqueCount="295">
  <si>
    <t>МЕСТО</t>
  </si>
  <si>
    <t>Ф.И.О</t>
  </si>
  <si>
    <t>Дата рожд., разряд</t>
  </si>
  <si>
    <t>Тренер</t>
  </si>
  <si>
    <t>1</t>
  </si>
  <si>
    <t>2</t>
  </si>
  <si>
    <t>3</t>
  </si>
  <si>
    <t>ВСЕРОССИЙСКАЯ ФЕДЕРАЦИЯ САМБО</t>
  </si>
  <si>
    <t>СПИСОК ПРИЗЕРОВ</t>
  </si>
  <si>
    <t>48 кг</t>
  </si>
  <si>
    <t>78 кг</t>
  </si>
  <si>
    <t>св. 78 кг</t>
  </si>
  <si>
    <t>52 кг</t>
  </si>
  <si>
    <t>ю</t>
  </si>
  <si>
    <t>5</t>
  </si>
  <si>
    <t>6</t>
  </si>
  <si>
    <t>68 кг</t>
  </si>
  <si>
    <t>Нариманов ТА Ходорев АН</t>
  </si>
  <si>
    <t>округ</t>
  </si>
  <si>
    <t>субъект, город, ведомство</t>
  </si>
  <si>
    <t>57 кг</t>
  </si>
  <si>
    <t>62 кг</t>
  </si>
  <si>
    <t>74 кг</t>
  </si>
  <si>
    <t>82 кг</t>
  </si>
  <si>
    <t>90 кг</t>
  </si>
  <si>
    <t>100 кг</t>
  </si>
  <si>
    <t>св 100 кг</t>
  </si>
  <si>
    <t>СПИСОК СПОРТСМЕНОВ ВЫПОЛНИВШИХ НОРМАТИВ МС РОССИИ</t>
  </si>
  <si>
    <t>ВЕС</t>
  </si>
  <si>
    <t>Округ, субъект, город, ведомство</t>
  </si>
  <si>
    <t>количество участников</t>
  </si>
  <si>
    <t>количество побед</t>
  </si>
  <si>
    <t>Регионы</t>
  </si>
  <si>
    <t>мужчины</t>
  </si>
  <si>
    <t>СПРАВКА О ПОБЕДАХ</t>
  </si>
  <si>
    <t>Дана участнику</t>
  </si>
  <si>
    <t>(фамилия, имя)</t>
  </si>
  <si>
    <t>в том, что он участвовал в соревнованиях:</t>
  </si>
  <si>
    <t>(наименование соревнований)</t>
  </si>
  <si>
    <t>по борьбе САМБО</t>
  </si>
  <si>
    <t>в городе:</t>
  </si>
  <si>
    <t>(дата проведения соревнований)</t>
  </si>
  <si>
    <t>(место проведения)</t>
  </si>
  <si>
    <t>, выступая в весе до</t>
  </si>
  <si>
    <t>кг.</t>
  </si>
  <si>
    <t xml:space="preserve">занял </t>
  </si>
  <si>
    <t>место при</t>
  </si>
  <si>
    <t>участвующих спортсменов и 8 субъектов Р.Ф.</t>
  </si>
  <si>
    <t>участвующих спортсменов и 9 субъектов Р.Ф.</t>
  </si>
  <si>
    <t xml:space="preserve">,  </t>
  </si>
  <si>
    <t>имея</t>
  </si>
  <si>
    <t>встреч</t>
  </si>
  <si>
    <t>и одержал победы над:</t>
  </si>
  <si>
    <t>№п/п</t>
  </si>
  <si>
    <t>Фамилия, имя</t>
  </si>
  <si>
    <t xml:space="preserve">     организация</t>
  </si>
  <si>
    <t>разряд</t>
  </si>
  <si>
    <t>Омская</t>
  </si>
  <si>
    <t>КМС</t>
  </si>
  <si>
    <t>Боровиков Евгений</t>
  </si>
  <si>
    <t>Свердловская</t>
  </si>
  <si>
    <t>Минатулаев Магомедзапир</t>
  </si>
  <si>
    <t>ХМАО</t>
  </si>
  <si>
    <t>МС</t>
  </si>
  <si>
    <t>Битуганов Ерсат</t>
  </si>
  <si>
    <t>Алтайский</t>
  </si>
  <si>
    <t>Абдулгалимов Имирали</t>
  </si>
  <si>
    <t>Семёнов Владислав</t>
  </si>
  <si>
    <t>Гвоздев Михаил</t>
  </si>
  <si>
    <t>Всего побед:</t>
  </si>
  <si>
    <t>пять</t>
  </si>
  <si>
    <t>(прописью)</t>
  </si>
  <si>
    <t>категории</t>
  </si>
  <si>
    <t>подпись</t>
  </si>
  <si>
    <t>фамилия</t>
  </si>
  <si>
    <t>Р.Алтай</t>
  </si>
  <si>
    <t>Жаслыков Ерлан</t>
  </si>
  <si>
    <t>Решетарь Илья</t>
  </si>
  <si>
    <t>Абрамовский Данил</t>
  </si>
  <si>
    <t>Курганская</t>
  </si>
  <si>
    <t>Новосибирская</t>
  </si>
  <si>
    <t>Насирахунов Руслан</t>
  </si>
  <si>
    <t>Магеррамов Рахмат</t>
  </si>
  <si>
    <t>Челчушев Олег</t>
  </si>
  <si>
    <t>Копняк Алексей</t>
  </si>
  <si>
    <t>Яйтаков Аяс</t>
  </si>
  <si>
    <t>Тусупаев Ержан</t>
  </si>
  <si>
    <t>Картабаев Руслан</t>
  </si>
  <si>
    <t>Журавлев Семен</t>
  </si>
  <si>
    <t>Кемеровская</t>
  </si>
  <si>
    <t>Чугулов Эжер</t>
  </si>
  <si>
    <t>Александров Александр</t>
  </si>
  <si>
    <t>Мешкеев Эркемен</t>
  </si>
  <si>
    <t>Ларченко Вадим</t>
  </si>
  <si>
    <t>Воронин Дмитрий</t>
  </si>
  <si>
    <t>Цубенко Роман</t>
  </si>
  <si>
    <t>семь</t>
  </si>
  <si>
    <t>участвующих спортсменов и   субъектов Р.Ф.</t>
  </si>
  <si>
    <t xml:space="preserve">, выступая в весе </t>
  </si>
  <si>
    <t>участвующих спортсменов и 6 субъектов Р.Ф.</t>
  </si>
  <si>
    <t>4</t>
  </si>
  <si>
    <t>встречи</t>
  </si>
  <si>
    <t>БЕЛЕЕВ Радмил</t>
  </si>
  <si>
    <t>ЧАЛЧИКОВ Николай</t>
  </si>
  <si>
    <t>ЧАЛЧИКОВ Сумер</t>
  </si>
  <si>
    <t>три</t>
  </si>
  <si>
    <t>ОНДАР Артур</t>
  </si>
  <si>
    <t>Красноярск</t>
  </si>
  <si>
    <t>КОНЗОШЕВ Рустам</t>
  </si>
  <si>
    <t>КУУЛАР Кан-демир</t>
  </si>
  <si>
    <t>Р.Бурятия</t>
  </si>
  <si>
    <t>ФЕДОРЕЕВ Денис</t>
  </si>
  <si>
    <t>Иркутск</t>
  </si>
  <si>
    <t>четыре</t>
  </si>
  <si>
    <t>участвующих спортсменов и 7 субъектов Р.Ф.</t>
  </si>
  <si>
    <t>Новосибирская, Новосибирск, МО</t>
  </si>
  <si>
    <t>Р.Бурятия, Улан-Удэ, Мо</t>
  </si>
  <si>
    <t>АУРСУЛОВ Артем Егорович</t>
  </si>
  <si>
    <t>30.05.1997, КМС</t>
  </si>
  <si>
    <t>СФО</t>
  </si>
  <si>
    <t>Р.Алтай, Г-Алтайск, МО</t>
  </si>
  <si>
    <t>Тайпинов В.Л.</t>
  </si>
  <si>
    <t>КУУЛАР Аян Шолбан-олович</t>
  </si>
  <si>
    <t>19.11.1995, 1р</t>
  </si>
  <si>
    <t>Аткунов С.Ю., Чичинов Р.Р.</t>
  </si>
  <si>
    <t>МЮНЧИНОВ Алексей Дмитриевич</t>
  </si>
  <si>
    <t>13.03.1995, КМС</t>
  </si>
  <si>
    <t>Р.Алтай, Г-Алтайск, ПР</t>
  </si>
  <si>
    <t>Качашев О.И.,Конунов А.А.</t>
  </si>
  <si>
    <t>ЧАЛЧИКОВ Сумер Ырысович</t>
  </si>
  <si>
    <t>18.03.1996, 1р</t>
  </si>
  <si>
    <t xml:space="preserve"> Р.Алтай, Г-Алтайск, МО</t>
  </si>
  <si>
    <t>Семендеев Э.С.</t>
  </si>
  <si>
    <t>ЧЕЛЧУШЕВ Олег Олегович</t>
  </si>
  <si>
    <t>02.04.1996, КМС</t>
  </si>
  <si>
    <t>Р.Алтай, Г-Алтайск</t>
  </si>
  <si>
    <t>Тайпинов В.Л., Челчушев В.В.</t>
  </si>
  <si>
    <t>БЕДАРЕВ Алексей Александрович</t>
  </si>
  <si>
    <t>30.11.1995, КМС</t>
  </si>
  <si>
    <t>Омская, Омск, МО, СибГУФК</t>
  </si>
  <si>
    <t>Горбунов АВ Бобровский ВА</t>
  </si>
  <si>
    <t>КУЮКОВ Элбек Владимирович</t>
  </si>
  <si>
    <t>13.05.95, МС</t>
  </si>
  <si>
    <t>Р.Алтай, Г-Алтайск, Д</t>
  </si>
  <si>
    <t>СЕРИКБАЕВ Меир Ержанович</t>
  </si>
  <si>
    <t>21.12.96, КМС</t>
  </si>
  <si>
    <t>Омская, Омск, Д</t>
  </si>
  <si>
    <t>Горбунов А.В.</t>
  </si>
  <si>
    <t>ЧАЛЧИКОВ Николай Юрьевич</t>
  </si>
  <si>
    <t>21.06.92, МС</t>
  </si>
  <si>
    <t>Р.Алтай, Г-Алтайск, Пр</t>
  </si>
  <si>
    <t>Конунов А.А.</t>
  </si>
  <si>
    <t>БАЙДАНОВ Амаду Иванович</t>
  </si>
  <si>
    <t>22.10.95, МС</t>
  </si>
  <si>
    <t>Новосибирская, Новосибирск, Д</t>
  </si>
  <si>
    <t>Орлов А.А.</t>
  </si>
  <si>
    <t>ОНДАР Долан Доргут-Ооолович</t>
  </si>
  <si>
    <t>14.09.95, КМС</t>
  </si>
  <si>
    <t>Р.Хакасия, Абакан,МО</t>
  </si>
  <si>
    <t>Таскараков В.М. Фоминых А.В.</t>
  </si>
  <si>
    <t>30.05.97, КМС</t>
  </si>
  <si>
    <t>СИДОРОВ Константин Валерьевич</t>
  </si>
  <si>
    <t>15.09.93, МС</t>
  </si>
  <si>
    <t>Р.Бурятия, Улан-Уде, МО</t>
  </si>
  <si>
    <t>Никулин Д.В.</t>
  </si>
  <si>
    <t>ДОКТУУТ Айдамир Айдынович</t>
  </si>
  <si>
    <t>30.10.94, КМС</t>
  </si>
  <si>
    <t>Таскараков В.М.</t>
  </si>
  <si>
    <t>ГУЛИН Иван Иванович</t>
  </si>
  <si>
    <t>25.04.94, МС</t>
  </si>
  <si>
    <t>Иркутская, Иркутск</t>
  </si>
  <si>
    <t>Журавлёв Ю. М. Магура И. Б.</t>
  </si>
  <si>
    <t>ОНДАР Артур Романович</t>
  </si>
  <si>
    <t>14.01.92, МС</t>
  </si>
  <si>
    <t>Красноярский,   Красноярск</t>
  </si>
  <si>
    <t>Саградян В.О.</t>
  </si>
  <si>
    <t>ФЕДОРЕЕВ Денис Александрович</t>
  </si>
  <si>
    <t>04.07.86, МС</t>
  </si>
  <si>
    <t>Иркутская, Иркутск, МО</t>
  </si>
  <si>
    <t>Кочкин И.В.</t>
  </si>
  <si>
    <t>КЕДЕНОВ Александр Владимирович</t>
  </si>
  <si>
    <t>19.12.97, МС</t>
  </si>
  <si>
    <t>КОБЫЛКИН Алексей Васильевич</t>
  </si>
  <si>
    <t>29.04.90, МС</t>
  </si>
  <si>
    <t>Санжиев Т.Ж.</t>
  </si>
  <si>
    <t>КУДЮШЕВ Айдын Владимирович</t>
  </si>
  <si>
    <t>10.01.93, МС</t>
  </si>
  <si>
    <t>СОНАМ-ООЛ Сурэн Каримович</t>
  </si>
  <si>
    <t>25.08.94, МС</t>
  </si>
  <si>
    <t>Красноярский, Красноярск, МО</t>
  </si>
  <si>
    <t>Саградян В.А.</t>
  </si>
  <si>
    <t>МОНГУШ Сулдем Чараш-Оолович</t>
  </si>
  <si>
    <t>04.10.92, КМС</t>
  </si>
  <si>
    <t>Омская, Омск, МО</t>
  </si>
  <si>
    <t>ГАПОЯН Альберт Акопович</t>
  </si>
  <si>
    <t>31.10.96, КМС</t>
  </si>
  <si>
    <t>Алтайский, Барнаул, МО</t>
  </si>
  <si>
    <t>Куликов В.М.</t>
  </si>
  <si>
    <t>ЖАМСАРАНЖАПОВ Баир Андреевич</t>
  </si>
  <si>
    <t>31.12.89, МС</t>
  </si>
  <si>
    <t>Р.Бурятия, Улан-Удэ, МО</t>
  </si>
  <si>
    <t>Санжиев Т.Ш., Будажапов А.Ц.</t>
  </si>
  <si>
    <t xml:space="preserve">ШЕМАЗАШВИЛИ Георгий Кобаевич </t>
  </si>
  <si>
    <t>03.09.90, МСМК</t>
  </si>
  <si>
    <t>МАТАЙС Александр Генрихович</t>
  </si>
  <si>
    <t>08.11.87, МСМК</t>
  </si>
  <si>
    <t xml:space="preserve">ЖДАНОВ Владимир Васильевич </t>
  </si>
  <si>
    <t>29.01.90, МС</t>
  </si>
  <si>
    <t>Тебереков Г.И., Тюкин С.Г.</t>
  </si>
  <si>
    <t>ТОМСКИЙ Аркадий Александрович</t>
  </si>
  <si>
    <t>27.08.96, КМС</t>
  </si>
  <si>
    <t>Нечесов А.Ю.</t>
  </si>
  <si>
    <t>БОГДАНОВ Игорь Максимович</t>
  </si>
  <si>
    <t>03.03.95, КМС</t>
  </si>
  <si>
    <t>Кемеровская, Новокузнецк, Сш№8</t>
  </si>
  <si>
    <t>Параскивопуло И.В., Гранкин Е.В.</t>
  </si>
  <si>
    <t>ЧУГУЛОВ Эркин Станиславович</t>
  </si>
  <si>
    <t>27.09.91, МС</t>
  </si>
  <si>
    <t>Яйтаков А.М.</t>
  </si>
  <si>
    <t>ГАБОИДЗЕ Давид Бичикович</t>
  </si>
  <si>
    <t>18.02.94, МС</t>
  </si>
  <si>
    <t>ФИЛИМОНОВ Артем Олегович</t>
  </si>
  <si>
    <t>09.08.91, МС</t>
  </si>
  <si>
    <t>ВОЛКОВ Денис Сергеевич</t>
  </si>
  <si>
    <t>26.12.1993, КМС</t>
  </si>
  <si>
    <t>Хоружев А.И</t>
  </si>
  <si>
    <t>НОВИКОВ Филипп Александрович</t>
  </si>
  <si>
    <t>09.01.98, КМС</t>
  </si>
  <si>
    <t>Кемеровская, Новокузнецк, Сш№7</t>
  </si>
  <si>
    <t>КУЧУК Александр Владимирович</t>
  </si>
  <si>
    <t>05.04.90, МС</t>
  </si>
  <si>
    <t>СТЕННИКОВ Вадим Иванович</t>
  </si>
  <si>
    <t>28.11.95, КМС</t>
  </si>
  <si>
    <t>Томилов И.А. Воробьев А.А.</t>
  </si>
  <si>
    <t>ПОРТЫШЕВ Владимир Владимирович</t>
  </si>
  <si>
    <t>01.06.94, МС</t>
  </si>
  <si>
    <t>Кемеровская, Новокузнецк, Сш№9</t>
  </si>
  <si>
    <t>КОРНЕЕВ Алексей Павлович</t>
  </si>
  <si>
    <t>03.11.93, КМС</t>
  </si>
  <si>
    <t>Орлов А.А. Александров Ю.П.</t>
  </si>
  <si>
    <t>БАЙМЕНОВ Максим Сергеевич</t>
  </si>
  <si>
    <t>26.04.90, МС</t>
  </si>
  <si>
    <t>Кемеровская, Новокузнецк, Сш№12</t>
  </si>
  <si>
    <t>КОТОВ Сергей Валерьевич</t>
  </si>
  <si>
    <t>30.11.90, МС</t>
  </si>
  <si>
    <t>Кемеровская, Новокузнецк, Сш№11</t>
  </si>
  <si>
    <t>РЫБИЦКИЙ Антон Сергеевич</t>
  </si>
  <si>
    <t>27.12.92, КМС</t>
  </si>
  <si>
    <t>Иркутская, У-Сибирское, МС</t>
  </si>
  <si>
    <t>Князев А.Д.</t>
  </si>
  <si>
    <t>ВОРОБЬЕВ Александр Павлович</t>
  </si>
  <si>
    <t>19.01.96, МС</t>
  </si>
  <si>
    <t>Томилов И.А. Соболев О.С.</t>
  </si>
  <si>
    <t>СТЕННИКОВ Вячеслав Иванович</t>
  </si>
  <si>
    <t>25.03.97, КМС</t>
  </si>
  <si>
    <t>ТЕРЛЯХИН Никита Николаевич</t>
  </si>
  <si>
    <t>01.01.96, КМС</t>
  </si>
  <si>
    <t>Кемеровская, Новокузнецк, Сш№10</t>
  </si>
  <si>
    <t>БАРАНОВ Андрей Алексеевич</t>
  </si>
  <si>
    <t>02.06.89, КМС</t>
  </si>
  <si>
    <t>Цыдыпов Б.В.</t>
  </si>
  <si>
    <t>ЕМЕЛЬЯНОВ Алексей Дмитриевич</t>
  </si>
  <si>
    <t>23.12.82, 1р</t>
  </si>
  <si>
    <t>Жданов В., Тюкин С.Г.</t>
  </si>
  <si>
    <t>ЛАТУШКИН Никита Алексеевич</t>
  </si>
  <si>
    <t>07.08.95, КМС</t>
  </si>
  <si>
    <t>Мордвинов А.И.</t>
  </si>
  <si>
    <t>ЗАЙКОВ Владимир Сергеевич</t>
  </si>
  <si>
    <t>06.03.90, КМС</t>
  </si>
  <si>
    <t>Плотников С.В.Мошкин С.И.</t>
  </si>
  <si>
    <t>св100</t>
  </si>
  <si>
    <t>Трущенко Елизавета Викторовна</t>
  </si>
  <si>
    <t>18.06.1992, КМС</t>
  </si>
  <si>
    <t>СФО,Омская,Омск,МО.</t>
  </si>
  <si>
    <t>13</t>
  </si>
  <si>
    <t>боевое самбо</t>
  </si>
  <si>
    <t>КРАЧНАКОВ Владимир Юрьевич</t>
  </si>
  <si>
    <t>22.04.94, КМС</t>
  </si>
  <si>
    <t>Р.Алтай, Горно-Алтайск, МО</t>
  </si>
  <si>
    <t>16</t>
  </si>
  <si>
    <t>Р.Алтай,Томская,Новосибирская,Р.Хакасия,Алтайский.</t>
  </si>
  <si>
    <t>ЛОПСАН Чаян Игорьевич</t>
  </si>
  <si>
    <t>26.07.91, КМС</t>
  </si>
  <si>
    <t>Омская, Омск</t>
  </si>
  <si>
    <t>12</t>
  </si>
  <si>
    <t>Омская,Свердловская,Р.Алтай,Р.Хакасия,Новосибирская.</t>
  </si>
  <si>
    <t>Омская,Курганская,Новосибирская,Р.Алтай,Красноярский,ХМАО,Иркутская.</t>
  </si>
  <si>
    <t xml:space="preserve">, </t>
  </si>
  <si>
    <t>Алтайский, Красноярский, Новосибирская, Р.Алтай, Р.Тыва, Р.Хакасия.</t>
  </si>
  <si>
    <t>Кемеровская, Красноярский, Новосибирская, Р.Алтай, Р.Тыва, Р.Хакасия, Тюменская.</t>
  </si>
  <si>
    <t xml:space="preserve">Кемеровская, Красноярский, Новосибирская, Р.Алтай, Р.Тыва. </t>
  </si>
  <si>
    <t>Алтайский, Красноярский, Новосибирская, Томская, Тюменская.</t>
  </si>
  <si>
    <t>участвующих спортсменов и 5 субъектов Р.Ф.</t>
  </si>
  <si>
    <t>Алтайский, Кемеровская, Красноярский, Новосибирская, Р.Бурятия.</t>
  </si>
  <si>
    <t>Алтайский, Новосибирская, Р.Алтай, Томская, Тюменская.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</si>
</sst>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>
    <font>
      <sz val="10"/>
      <name val="Arial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u/>
      <sz val="10"/>
      <color indexed="12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6"/>
      <color indexed="10"/>
      <name val="CyrillicOld"/>
    </font>
    <font>
      <sz val="10"/>
      <name val="Arial"/>
      <family val="2"/>
      <charset val="204"/>
    </font>
    <font>
      <b/>
      <sz val="20"/>
      <name val="Arial"/>
      <family val="2"/>
      <charset val="204"/>
    </font>
    <font>
      <b/>
      <sz val="16"/>
      <name val="Arial Narrow"/>
      <family val="2"/>
      <charset val="204"/>
    </font>
    <font>
      <sz val="9"/>
      <name val="Arial Narrow"/>
      <family val="2"/>
      <charset val="204"/>
    </font>
    <font>
      <b/>
      <sz val="16"/>
      <name val="Arial"/>
      <family val="2"/>
      <charset val="204"/>
    </font>
    <font>
      <b/>
      <sz val="18"/>
      <name val="Arial Narrow"/>
      <family val="2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8"/>
      <name val="Arial Cyr"/>
      <charset val="204"/>
    </font>
    <font>
      <b/>
      <sz val="9"/>
      <name val="Arial Narrow"/>
      <family val="2"/>
      <charset val="204"/>
    </font>
    <font>
      <sz val="10"/>
      <color theme="0"/>
      <name val="Arial"/>
      <family val="2"/>
      <charset val="204"/>
    </font>
    <font>
      <sz val="10"/>
      <color theme="0"/>
      <name val="Arial Narrow"/>
      <family val="2"/>
      <charset val="204"/>
    </font>
    <font>
      <sz val="9"/>
      <color theme="0"/>
      <name val="Arial Narrow"/>
      <family val="2"/>
      <charset val="204"/>
    </font>
    <font>
      <sz val="8"/>
      <color theme="0"/>
      <name val="Arial Cyr"/>
      <charset val="204"/>
    </font>
    <font>
      <sz val="10"/>
      <color theme="0"/>
      <name val="Arial Cyr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5" fillId="0" borderId="0"/>
  </cellStyleXfs>
  <cellXfs count="260">
    <xf numFmtId="0" fontId="0" fillId="0" borderId="0" xfId="0"/>
    <xf numFmtId="0" fontId="0" fillId="0" borderId="0" xfId="0" applyBorder="1"/>
    <xf numFmtId="49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0" xfId="0" applyFont="1" applyBorder="1"/>
    <xf numFmtId="0" fontId="1" fillId="0" borderId="0" xfId="0" applyFont="1" applyBorder="1"/>
    <xf numFmtId="0" fontId="0" fillId="0" borderId="0" xfId="0" applyFill="1"/>
    <xf numFmtId="0" fontId="9" fillId="0" borderId="0" xfId="0" applyFont="1" applyFill="1"/>
    <xf numFmtId="0" fontId="9" fillId="0" borderId="0" xfId="0" applyFont="1" applyFill="1" applyBorder="1"/>
    <xf numFmtId="0" fontId="9" fillId="0" borderId="0" xfId="0" applyFont="1" applyBorder="1"/>
    <xf numFmtId="49" fontId="3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0" fontId="7" fillId="0" borderId="0" xfId="0" applyFont="1" applyFill="1" applyBorder="1"/>
    <xf numFmtId="0" fontId="9" fillId="0" borderId="0" xfId="0" applyFont="1" applyBorder="1" applyAlignment="1">
      <alignment horizontal="center"/>
    </xf>
    <xf numFmtId="0" fontId="10" fillId="2" borderId="0" xfId="0" applyFont="1" applyFill="1" applyBorder="1" applyAlignment="1">
      <alignment horizontal="center" vertical="center" textRotation="90"/>
    </xf>
    <xf numFmtId="0" fontId="1" fillId="0" borderId="0" xfId="0" applyFont="1" applyBorder="1" applyAlignment="1">
      <alignment horizontal="left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4" fontId="1" fillId="0" borderId="0" xfId="0" applyNumberFormat="1" applyFont="1" applyBorder="1" applyAlignment="1">
      <alignment vertical="center" wrapText="1"/>
    </xf>
    <xf numFmtId="49" fontId="1" fillId="0" borderId="0" xfId="0" applyNumberFormat="1" applyFont="1" applyBorder="1" applyAlignment="1">
      <alignment vertical="center" wrapText="1"/>
    </xf>
    <xf numFmtId="0" fontId="1" fillId="0" borderId="0" xfId="0" applyNumberFormat="1" applyFont="1" applyBorder="1" applyAlignment="1">
      <alignment horizontal="left" vertical="center" wrapText="1"/>
    </xf>
    <xf numFmtId="0" fontId="9" fillId="0" borderId="0" xfId="0" applyNumberFormat="1" applyFont="1" applyFill="1" applyBorder="1"/>
    <xf numFmtId="0" fontId="9" fillId="0" borderId="0" xfId="0" applyNumberFormat="1" applyFont="1" applyFill="1"/>
    <xf numFmtId="0" fontId="4" fillId="0" borderId="0" xfId="0" applyFont="1" applyBorder="1" applyAlignment="1">
      <alignment vertical="top"/>
    </xf>
    <xf numFmtId="0" fontId="3" fillId="0" borderId="0" xfId="0" applyFont="1" applyBorder="1"/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2" borderId="7" xfId="0" applyFont="1" applyFill="1" applyBorder="1" applyAlignment="1">
      <alignment vertical="center" textRotation="90"/>
    </xf>
    <xf numFmtId="0" fontId="10" fillId="2" borderId="8" xfId="0" applyFont="1" applyFill="1" applyBorder="1" applyAlignment="1">
      <alignment vertical="center" textRotation="90"/>
    </xf>
    <xf numFmtId="0" fontId="10" fillId="2" borderId="9" xfId="0" applyFont="1" applyFill="1" applyBorder="1" applyAlignment="1">
      <alignment vertical="center" textRotation="90"/>
    </xf>
    <xf numFmtId="0" fontId="10" fillId="4" borderId="0" xfId="0" applyFont="1" applyFill="1" applyBorder="1" applyAlignment="1">
      <alignment horizontal="center" vertical="center" textRotation="90"/>
    </xf>
    <xf numFmtId="0" fontId="15" fillId="0" borderId="0" xfId="2"/>
    <xf numFmtId="0" fontId="15" fillId="0" borderId="0" xfId="2" applyAlignment="1"/>
    <xf numFmtId="0" fontId="15" fillId="0" borderId="10" xfId="2" applyBorder="1" applyAlignment="1"/>
    <xf numFmtId="0" fontId="15" fillId="0" borderId="10" xfId="2" applyBorder="1"/>
    <xf numFmtId="0" fontId="17" fillId="0" borderId="0" xfId="2" applyFont="1"/>
    <xf numFmtId="0" fontId="15" fillId="0" borderId="0" xfId="2" applyBorder="1"/>
    <xf numFmtId="0" fontId="15" fillId="0" borderId="0" xfId="2" applyAlignment="1">
      <alignment horizontal="left"/>
    </xf>
    <xf numFmtId="0" fontId="17" fillId="0" borderId="0" xfId="2" applyFont="1" applyBorder="1"/>
    <xf numFmtId="1" fontId="15" fillId="0" borderId="10" xfId="2" applyNumberFormat="1" applyBorder="1" applyAlignment="1">
      <alignment horizontal="center"/>
    </xf>
    <xf numFmtId="49" fontId="15" fillId="0" borderId="10" xfId="2" applyNumberFormat="1" applyBorder="1"/>
    <xf numFmtId="0" fontId="15" fillId="0" borderId="0" xfId="2" applyAlignment="1">
      <alignment horizontal="right"/>
    </xf>
    <xf numFmtId="1" fontId="15" fillId="0" borderId="10" xfId="2" applyNumberFormat="1" applyBorder="1"/>
    <xf numFmtId="0" fontId="15" fillId="0" borderId="11" xfId="2" applyBorder="1"/>
    <xf numFmtId="0" fontId="17" fillId="0" borderId="12" xfId="2" applyFont="1" applyBorder="1" applyAlignment="1">
      <alignment horizontal="center"/>
    </xf>
    <xf numFmtId="0" fontId="17" fillId="0" borderId="12" xfId="2" applyFont="1" applyBorder="1" applyAlignment="1">
      <alignment horizontal="left"/>
    </xf>
    <xf numFmtId="0" fontId="17" fillId="0" borderId="13" xfId="2" applyFont="1" applyBorder="1" applyAlignment="1">
      <alignment horizontal="left"/>
    </xf>
    <xf numFmtId="0" fontId="15" fillId="0" borderId="1" xfId="2" applyFont="1" applyBorder="1" applyAlignment="1">
      <alignment horizontal="center"/>
    </xf>
    <xf numFmtId="0" fontId="15" fillId="0" borderId="5" xfId="2" applyBorder="1"/>
    <xf numFmtId="0" fontId="15" fillId="0" borderId="14" xfId="2" applyFont="1" applyBorder="1"/>
    <xf numFmtId="0" fontId="15" fillId="0" borderId="15" xfId="2" applyFont="1" applyBorder="1"/>
    <xf numFmtId="0" fontId="15" fillId="0" borderId="5" xfId="2" applyFont="1" applyBorder="1"/>
    <xf numFmtId="0" fontId="15" fillId="0" borderId="1" xfId="2" applyFont="1" applyBorder="1"/>
    <xf numFmtId="0" fontId="17" fillId="0" borderId="0" xfId="2" applyFont="1" applyAlignment="1">
      <alignment horizontal="center"/>
    </xf>
    <xf numFmtId="0" fontId="15" fillId="0" borderId="10" xfId="2" applyNumberFormat="1" applyBorder="1" applyAlignment="1">
      <alignment horizontal="center"/>
    </xf>
    <xf numFmtId="0" fontId="19" fillId="0" borderId="0" xfId="0" applyFont="1" applyFill="1"/>
    <xf numFmtId="0" fontId="20" fillId="0" borderId="0" xfId="0" applyFont="1" applyBorder="1" applyAlignment="1">
      <alignment vertical="center" wrapText="1"/>
    </xf>
    <xf numFmtId="0" fontId="10" fillId="2" borderId="17" xfId="0" applyFont="1" applyFill="1" applyBorder="1" applyAlignment="1">
      <alignment vertical="center" textRotation="90"/>
    </xf>
    <xf numFmtId="0" fontId="10" fillId="2" borderId="18" xfId="0" applyFont="1" applyFill="1" applyBorder="1" applyAlignment="1">
      <alignment vertical="center" textRotation="90"/>
    </xf>
    <xf numFmtId="0" fontId="10" fillId="2" borderId="19" xfId="0" applyFont="1" applyFill="1" applyBorder="1" applyAlignment="1">
      <alignment vertical="center" textRotation="90"/>
    </xf>
    <xf numFmtId="0" fontId="10" fillId="2" borderId="20" xfId="0" applyFont="1" applyFill="1" applyBorder="1" applyAlignment="1">
      <alignment vertical="center" textRotation="90"/>
    </xf>
    <xf numFmtId="0" fontId="10" fillId="2" borderId="21" xfId="0" applyFont="1" applyFill="1" applyBorder="1" applyAlignment="1">
      <alignment vertical="center" textRotation="90"/>
    </xf>
    <xf numFmtId="0" fontId="10" fillId="2" borderId="22" xfId="0" applyFont="1" applyFill="1" applyBorder="1" applyAlignment="1">
      <alignment vertical="center" textRotation="90"/>
    </xf>
    <xf numFmtId="0" fontId="10" fillId="2" borderId="23" xfId="0" applyFont="1" applyFill="1" applyBorder="1" applyAlignment="1">
      <alignment vertical="center" textRotation="90"/>
    </xf>
    <xf numFmtId="49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/>
    <xf numFmtId="0" fontId="4" fillId="0" borderId="0" xfId="0" applyFont="1" applyBorder="1" applyAlignment="1"/>
    <xf numFmtId="0" fontId="3" fillId="0" borderId="0" xfId="1" applyFont="1" applyBorder="1" applyAlignment="1" applyProtection="1"/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17" fillId="0" borderId="48" xfId="2" applyFont="1" applyBorder="1" applyAlignment="1">
      <alignment horizontal="center"/>
    </xf>
    <xf numFmtId="0" fontId="6" fillId="0" borderId="0" xfId="0" applyFont="1"/>
    <xf numFmtId="0" fontId="15" fillId="0" borderId="5" xfId="2" applyFont="1" applyBorder="1" applyAlignment="1">
      <alignment horizontal="center"/>
    </xf>
    <xf numFmtId="0" fontId="15" fillId="0" borderId="14" xfId="2" applyBorder="1"/>
    <xf numFmtId="0" fontId="15" fillId="0" borderId="15" xfId="2" applyBorder="1"/>
    <xf numFmtId="0" fontId="22" fillId="0" borderId="12" xfId="2" applyFont="1" applyBorder="1" applyAlignment="1">
      <alignment horizontal="center"/>
    </xf>
    <xf numFmtId="0" fontId="23" fillId="0" borderId="1" xfId="2" applyFont="1" applyBorder="1" applyAlignment="1">
      <alignment horizontal="center"/>
    </xf>
    <xf numFmtId="0" fontId="17" fillId="0" borderId="4" xfId="2" applyFont="1" applyBorder="1" applyAlignment="1"/>
    <xf numFmtId="0" fontId="17" fillId="0" borderId="30" xfId="2" applyFont="1" applyBorder="1" applyAlignment="1"/>
    <xf numFmtId="0" fontId="22" fillId="0" borderId="4" xfId="2" applyFont="1" applyBorder="1" applyAlignment="1"/>
    <xf numFmtId="49" fontId="1" fillId="0" borderId="38" xfId="0" applyNumberFormat="1" applyFont="1" applyBorder="1" applyAlignment="1">
      <alignment horizontal="center" vertical="center" wrapText="1"/>
    </xf>
    <xf numFmtId="0" fontId="0" fillId="0" borderId="36" xfId="0" applyBorder="1" applyAlignment="1">
      <alignment horizontal="center"/>
    </xf>
    <xf numFmtId="0" fontId="1" fillId="0" borderId="39" xfId="0" applyFont="1" applyBorder="1" applyAlignment="1">
      <alignment horizontal="left" vertical="center" wrapText="1"/>
    </xf>
    <xf numFmtId="0" fontId="1" fillId="0" borderId="33" xfId="0" applyFont="1" applyBorder="1" applyAlignment="1">
      <alignment horizontal="left" vertical="center" wrapText="1"/>
    </xf>
    <xf numFmtId="0" fontId="3" fillId="0" borderId="0" xfId="1" applyFont="1" applyBorder="1" applyAlignment="1" applyProtection="1">
      <alignment horizontal="left"/>
    </xf>
    <xf numFmtId="0" fontId="13" fillId="0" borderId="22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49" fontId="3" fillId="0" borderId="12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0" fontId="1" fillId="0" borderId="40" xfId="0" applyFont="1" applyBorder="1" applyAlignment="1">
      <alignment horizontal="left" vertical="center" wrapText="1"/>
    </xf>
    <xf numFmtId="0" fontId="1" fillId="0" borderId="41" xfId="0" applyFont="1" applyBorder="1" applyAlignment="1">
      <alignment horizontal="left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left" vertical="center" wrapText="1"/>
    </xf>
    <xf numFmtId="0" fontId="1" fillId="0" borderId="36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1" fillId="0" borderId="32" xfId="0" applyFont="1" applyBorder="1" applyAlignment="1">
      <alignment horizontal="left" vertical="center" wrapText="1"/>
    </xf>
    <xf numFmtId="0" fontId="13" fillId="0" borderId="27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1" fillId="0" borderId="42" xfId="0" applyFont="1" applyBorder="1" applyAlignment="1">
      <alignment horizontal="left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left" vertical="center" wrapText="1"/>
    </xf>
    <xf numFmtId="49" fontId="1" fillId="0" borderId="35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2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3" fillId="0" borderId="43" xfId="0" applyFont="1" applyFill="1" applyBorder="1" applyAlignment="1">
      <alignment horizontal="center" vertical="center"/>
    </xf>
    <xf numFmtId="0" fontId="13" fillId="0" borderId="44" xfId="0" applyFont="1" applyFill="1" applyBorder="1" applyAlignment="1">
      <alignment horizontal="center" vertical="center"/>
    </xf>
    <xf numFmtId="0" fontId="13" fillId="0" borderId="45" xfId="0" applyFont="1" applyFill="1" applyBorder="1" applyAlignment="1">
      <alignment horizontal="center" vertical="center"/>
    </xf>
    <xf numFmtId="0" fontId="13" fillId="0" borderId="46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47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30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/>
    </xf>
    <xf numFmtId="0" fontId="1" fillId="0" borderId="12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" fillId="0" borderId="16" xfId="0" applyNumberFormat="1" applyFont="1" applyBorder="1" applyAlignment="1">
      <alignment horizontal="center" vertical="center" wrapText="1"/>
    </xf>
    <xf numFmtId="0" fontId="1" fillId="0" borderId="50" xfId="0" applyFont="1" applyBorder="1" applyAlignment="1">
      <alignment horizontal="left" vertical="center" wrapText="1"/>
    </xf>
    <xf numFmtId="0" fontId="13" fillId="0" borderId="34" xfId="0" applyFont="1" applyFill="1" applyBorder="1" applyAlignment="1">
      <alignment horizontal="center" vertical="center"/>
    </xf>
    <xf numFmtId="49" fontId="2" fillId="0" borderId="16" xfId="0" applyNumberFormat="1" applyFont="1" applyFill="1" applyBorder="1" applyAlignment="1">
      <alignment horizontal="center" vertical="center" wrapText="1"/>
    </xf>
    <xf numFmtId="49" fontId="2" fillId="0" borderId="12" xfId="0" applyNumberFormat="1" applyFont="1" applyFill="1" applyBorder="1" applyAlignment="1">
      <alignment horizontal="center" vertical="center" wrapText="1"/>
    </xf>
    <xf numFmtId="0" fontId="12" fillId="0" borderId="16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49" fontId="2" fillId="0" borderId="3" xfId="0" applyNumberFormat="1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left" vertical="center" wrapText="1"/>
    </xf>
    <xf numFmtId="0" fontId="1" fillId="0" borderId="3" xfId="0" applyNumberFormat="1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18" fillId="0" borderId="3" xfId="0" applyNumberFormat="1" applyFont="1" applyFill="1" applyBorder="1" applyAlignment="1">
      <alignment horizontal="center" vertical="center" wrapText="1"/>
    </xf>
    <xf numFmtId="49" fontId="18" fillId="0" borderId="2" xfId="0" applyNumberFormat="1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15" fillId="0" borderId="10" xfId="2" applyBorder="1" applyAlignment="1">
      <alignment horizontal="center"/>
    </xf>
    <xf numFmtId="0" fontId="16" fillId="0" borderId="0" xfId="2" applyFont="1" applyAlignment="1"/>
    <xf numFmtId="0" fontId="15" fillId="0" borderId="10" xfId="2" applyBorder="1" applyAlignment="1">
      <alignment horizontal="center" wrapText="1"/>
    </xf>
    <xf numFmtId="0" fontId="15" fillId="0" borderId="0" xfId="2" applyAlignment="1">
      <alignment horizontal="center"/>
    </xf>
    <xf numFmtId="0" fontId="17" fillId="0" borderId="48" xfId="2" applyFont="1" applyBorder="1" applyAlignment="1">
      <alignment horizontal="center"/>
    </xf>
    <xf numFmtId="0" fontId="17" fillId="0" borderId="10" xfId="2" applyFont="1" applyBorder="1" applyAlignment="1">
      <alignment horizontal="center"/>
    </xf>
    <xf numFmtId="0" fontId="17" fillId="0" borderId="13" xfId="2" applyFont="1" applyBorder="1" applyAlignment="1"/>
    <xf numFmtId="0" fontId="17" fillId="0" borderId="4" xfId="2" applyFont="1" applyBorder="1" applyAlignment="1">
      <alignment horizontal="center"/>
    </xf>
    <xf numFmtId="0" fontId="17" fillId="0" borderId="30" xfId="2" applyFont="1" applyBorder="1" applyAlignment="1">
      <alignment horizontal="center"/>
    </xf>
    <xf numFmtId="0" fontId="15" fillId="0" borderId="5" xfId="2" applyFont="1" applyBorder="1" applyAlignment="1">
      <alignment horizontal="left"/>
    </xf>
    <xf numFmtId="0" fontId="15" fillId="0" borderId="14" xfId="2" applyFont="1" applyBorder="1" applyAlignment="1">
      <alignment horizontal="left"/>
    </xf>
    <xf numFmtId="0" fontId="15" fillId="0" borderId="15" xfId="2" applyFont="1" applyBorder="1" applyAlignment="1">
      <alignment horizontal="left"/>
    </xf>
    <xf numFmtId="0" fontId="17" fillId="0" borderId="49" xfId="2" applyFont="1" applyBorder="1" applyAlignment="1">
      <alignment horizontal="center"/>
    </xf>
    <xf numFmtId="0" fontId="15" fillId="0" borderId="5" xfId="2" applyFont="1" applyBorder="1" applyAlignment="1">
      <alignment horizontal="center"/>
    </xf>
    <xf numFmtId="0" fontId="15" fillId="0" borderId="14" xfId="2" applyFont="1" applyBorder="1" applyAlignment="1">
      <alignment horizontal="center"/>
    </xf>
    <xf numFmtId="0" fontId="15" fillId="0" borderId="15" xfId="2" applyFont="1" applyBorder="1" applyAlignment="1">
      <alignment horizontal="center"/>
    </xf>
    <xf numFmtId="0" fontId="10" fillId="2" borderId="25" xfId="0" applyFont="1" applyFill="1" applyBorder="1" applyAlignment="1">
      <alignment horizontal="center" vertical="center" textRotation="90"/>
    </xf>
    <xf numFmtId="0" fontId="10" fillId="2" borderId="37" xfId="0" applyFont="1" applyFill="1" applyBorder="1" applyAlignment="1">
      <alignment horizontal="center" vertical="center" textRotation="90"/>
    </xf>
    <xf numFmtId="0" fontId="10" fillId="2" borderId="26" xfId="0" applyFont="1" applyFill="1" applyBorder="1" applyAlignment="1">
      <alignment horizontal="center" vertical="center" textRotation="90"/>
    </xf>
    <xf numFmtId="0" fontId="1" fillId="0" borderId="25" xfId="0" applyFont="1" applyFill="1" applyBorder="1" applyAlignment="1">
      <alignment horizontal="left" vertical="center" wrapText="1"/>
    </xf>
    <xf numFmtId="0" fontId="1" fillId="0" borderId="26" xfId="0" applyFont="1" applyFill="1" applyBorder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1" fillId="0" borderId="9" xfId="0" applyFont="1" applyFill="1" applyBorder="1" applyAlignment="1">
      <alignment horizontal="left" vertical="center" wrapText="1"/>
    </xf>
    <xf numFmtId="0" fontId="12" fillId="0" borderId="27" xfId="0" applyFont="1" applyFill="1" applyBorder="1" applyAlignment="1">
      <alignment horizontal="left" vertical="center" wrapText="1"/>
    </xf>
    <xf numFmtId="0" fontId="12" fillId="0" borderId="21" xfId="0" applyFont="1" applyFill="1" applyBorder="1" applyAlignment="1">
      <alignment horizontal="left" vertical="center" wrapText="1"/>
    </xf>
    <xf numFmtId="0" fontId="21" fillId="0" borderId="27" xfId="0" applyFont="1" applyFill="1" applyBorder="1" applyAlignment="1">
      <alignment horizontal="left" vertical="center" wrapText="1"/>
    </xf>
    <xf numFmtId="0" fontId="21" fillId="0" borderId="21" xfId="0" applyFont="1" applyFill="1" applyBorder="1" applyAlignment="1">
      <alignment horizontal="left" vertical="center" wrapText="1"/>
    </xf>
    <xf numFmtId="0" fontId="12" fillId="0" borderId="20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49" fontId="3" fillId="0" borderId="27" xfId="0" applyNumberFormat="1" applyFont="1" applyFill="1" applyBorder="1" applyAlignment="1">
      <alignment horizontal="center" vertical="center" wrapText="1"/>
    </xf>
    <xf numFmtId="49" fontId="3" fillId="0" borderId="21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28" xfId="0" applyNumberFormat="1" applyFont="1" applyFill="1" applyBorder="1" applyAlignment="1">
      <alignment horizontal="center" vertical="center" wrapText="1"/>
    </xf>
    <xf numFmtId="0" fontId="12" fillId="0" borderId="28" xfId="0" applyFont="1" applyFill="1" applyBorder="1" applyAlignment="1">
      <alignment horizontal="left" vertical="center" wrapText="1"/>
    </xf>
    <xf numFmtId="0" fontId="12" fillId="0" borderId="8" xfId="0" applyFont="1" applyFill="1" applyBorder="1" applyAlignment="1">
      <alignment horizontal="left" vertical="center" wrapText="1"/>
    </xf>
    <xf numFmtId="0" fontId="21" fillId="0" borderId="20" xfId="0" applyFont="1" applyFill="1" applyBorder="1" applyAlignment="1">
      <alignment horizontal="left" vertical="center" wrapText="1"/>
    </xf>
    <xf numFmtId="0" fontId="10" fillId="2" borderId="27" xfId="0" applyFont="1" applyFill="1" applyBorder="1" applyAlignment="1">
      <alignment horizontal="center" vertical="center" textRotation="90"/>
    </xf>
    <xf numFmtId="0" fontId="10" fillId="2" borderId="20" xfId="0" applyFont="1" applyFill="1" applyBorder="1" applyAlignment="1">
      <alignment horizontal="center" vertical="center" textRotation="90"/>
    </xf>
    <xf numFmtId="0" fontId="10" fillId="2" borderId="21" xfId="0" applyFont="1" applyFill="1" applyBorder="1" applyAlignment="1">
      <alignment horizontal="center" vertical="center" textRotation="90"/>
    </xf>
    <xf numFmtId="0" fontId="10" fillId="2" borderId="29" xfId="0" applyFont="1" applyFill="1" applyBorder="1" applyAlignment="1">
      <alignment horizontal="center" vertical="center" textRotation="90"/>
    </xf>
    <xf numFmtId="0" fontId="10" fillId="2" borderId="17" xfId="0" applyFont="1" applyFill="1" applyBorder="1" applyAlignment="1">
      <alignment horizontal="center" vertical="center" textRotation="90"/>
    </xf>
    <xf numFmtId="0" fontId="10" fillId="2" borderId="18" xfId="0" applyFont="1" applyFill="1" applyBorder="1" applyAlignment="1">
      <alignment horizontal="center" vertical="center" textRotation="90"/>
    </xf>
    <xf numFmtId="0" fontId="1" fillId="0" borderId="0" xfId="0" applyFont="1" applyBorder="1" applyAlignment="1">
      <alignment horizontal="left" vertical="center" wrapText="1"/>
    </xf>
    <xf numFmtId="49" fontId="3" fillId="0" borderId="20" xfId="0" applyNumberFormat="1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2" fillId="0" borderId="32" xfId="0" applyFont="1" applyFill="1" applyBorder="1" applyAlignment="1">
      <alignment horizontal="left" vertical="center" wrapText="1"/>
    </xf>
    <xf numFmtId="0" fontId="12" fillId="0" borderId="24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21" fillId="0" borderId="3" xfId="0" applyFont="1" applyFill="1" applyBorder="1" applyAlignment="1">
      <alignment horizontal="left" vertical="center" wrapText="1"/>
    </xf>
    <xf numFmtId="0" fontId="21" fillId="0" borderId="2" xfId="0" applyFont="1" applyFill="1" applyBorder="1" applyAlignment="1">
      <alignment horizontal="left" vertical="center" wrapText="1"/>
    </xf>
    <xf numFmtId="0" fontId="12" fillId="0" borderId="33" xfId="0" applyFont="1" applyFill="1" applyBorder="1" applyAlignment="1">
      <alignment horizontal="left" vertical="center" wrapText="1"/>
    </xf>
    <xf numFmtId="49" fontId="3" fillId="0" borderId="34" xfId="0" applyNumberFormat="1" applyFont="1" applyFill="1" applyBorder="1" applyAlignment="1">
      <alignment horizontal="center" vertical="center" wrapText="1"/>
    </xf>
    <xf numFmtId="49" fontId="3" fillId="0" borderId="22" xfId="0" applyNumberFormat="1" applyFont="1" applyFill="1" applyBorder="1" applyAlignment="1">
      <alignment horizontal="center" vertical="center" wrapText="1"/>
    </xf>
    <xf numFmtId="0" fontId="9" fillId="3" borderId="0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left" vertical="center" wrapText="1"/>
    </xf>
    <xf numFmtId="49" fontId="3" fillId="3" borderId="27" xfId="0" applyNumberFormat="1" applyFont="1" applyFill="1" applyBorder="1" applyAlignment="1">
      <alignment horizontal="center" vertical="center" wrapText="1"/>
    </xf>
    <xf numFmtId="49" fontId="3" fillId="3" borderId="20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49" fontId="2" fillId="0" borderId="27" xfId="0" applyNumberFormat="1" applyFont="1" applyFill="1" applyBorder="1" applyAlignment="1">
      <alignment horizontal="center" vertical="center" wrapText="1"/>
    </xf>
    <xf numFmtId="49" fontId="2" fillId="0" borderId="21" xfId="0" applyNumberFormat="1" applyFont="1" applyFill="1" applyBorder="1" applyAlignment="1">
      <alignment horizontal="center" vertical="center" wrapText="1"/>
    </xf>
    <xf numFmtId="0" fontId="2" fillId="0" borderId="35" xfId="0" applyFont="1" applyFill="1" applyBorder="1" applyAlignment="1">
      <alignment horizontal="center" vertical="center" wrapText="1"/>
    </xf>
    <xf numFmtId="0" fontId="2" fillId="0" borderId="36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12" fillId="0" borderId="7" xfId="0" applyFont="1" applyFill="1" applyBorder="1" applyAlignment="1">
      <alignment horizontal="left" vertical="center" wrapText="1"/>
    </xf>
    <xf numFmtId="49" fontId="3" fillId="0" borderId="13" xfId="0" applyNumberFormat="1" applyFont="1" applyFill="1" applyBorder="1" applyAlignment="1">
      <alignment horizontal="center" vertical="center" wrapText="1"/>
    </xf>
    <xf numFmtId="49" fontId="3" fillId="0" borderId="15" xfId="0" applyNumberFormat="1" applyFont="1" applyFill="1" applyBorder="1" applyAlignment="1">
      <alignment horizontal="center" vertical="center" wrapText="1"/>
    </xf>
    <xf numFmtId="0" fontId="12" fillId="0" borderId="27" xfId="0" applyFont="1" applyFill="1" applyBorder="1" applyAlignment="1">
      <alignment horizontal="center" vertical="center" wrapText="1"/>
    </xf>
    <xf numFmtId="0" fontId="12" fillId="0" borderId="20" xfId="0" applyFont="1" applyFill="1" applyBorder="1" applyAlignment="1">
      <alignment horizontal="center" vertical="center" wrapText="1"/>
    </xf>
    <xf numFmtId="49" fontId="3" fillId="0" borderId="31" xfId="0" applyNumberFormat="1" applyFont="1" applyFill="1" applyBorder="1" applyAlignment="1">
      <alignment horizontal="center" vertical="center" wrapText="1"/>
    </xf>
    <xf numFmtId="0" fontId="1" fillId="0" borderId="25" xfId="0" applyFont="1" applyFill="1" applyBorder="1" applyAlignment="1">
      <alignment horizontal="center" vertical="center" wrapText="1"/>
    </xf>
    <xf numFmtId="0" fontId="1" fillId="0" borderId="26" xfId="0" applyFont="1" applyFill="1" applyBorder="1" applyAlignment="1">
      <alignment horizontal="center" vertical="center" wrapText="1"/>
    </xf>
    <xf numFmtId="0" fontId="20" fillId="0" borderId="25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1" fillId="0" borderId="37" xfId="0" applyFont="1" applyFill="1" applyBorder="1" applyAlignment="1">
      <alignment horizontal="left" vertical="center" wrapText="1"/>
    </xf>
    <xf numFmtId="0" fontId="20" fillId="0" borderId="26" xfId="0" applyFont="1" applyFill="1" applyBorder="1" applyAlignment="1">
      <alignment horizontal="left" vertical="center" wrapText="1"/>
    </xf>
    <xf numFmtId="49" fontId="3" fillId="0" borderId="16" xfId="0" applyNumberFormat="1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20" fillId="0" borderId="37" xfId="0" applyFont="1" applyFill="1" applyBorder="1" applyAlignment="1">
      <alignment horizontal="left" vertical="center" wrapText="1"/>
    </xf>
    <xf numFmtId="0" fontId="10" fillId="2" borderId="19" xfId="0" applyFont="1" applyFill="1" applyBorder="1" applyAlignment="1">
      <alignment horizontal="center" vertical="center" textRotation="90"/>
    </xf>
    <xf numFmtId="49" fontId="3" fillId="5" borderId="1" xfId="0" applyNumberFormat="1" applyFont="1" applyFill="1" applyBorder="1" applyAlignment="1">
      <alignment horizontal="center" vertical="center" wrapText="1"/>
    </xf>
    <xf numFmtId="49" fontId="3" fillId="5" borderId="3" xfId="0" applyNumberFormat="1" applyFont="1" applyFill="1" applyBorder="1" applyAlignment="1">
      <alignment horizontal="center" vertical="center" wrapText="1"/>
    </xf>
    <xf numFmtId="49" fontId="3" fillId="5" borderId="27" xfId="0" applyNumberFormat="1" applyFont="1" applyFill="1" applyBorder="1" applyAlignment="1">
      <alignment horizontal="center" vertical="center" wrapText="1"/>
    </xf>
    <xf numFmtId="49" fontId="3" fillId="5" borderId="20" xfId="0" applyNumberFormat="1" applyFont="1" applyFill="1" applyBorder="1" applyAlignment="1">
      <alignment horizontal="center" vertical="center" wrapText="1"/>
    </xf>
  </cellXfs>
  <cellStyles count="3">
    <cellStyle name="Гиперссылка" xfId="1" builtinId="8"/>
    <cellStyle name="Обычный" xfId="0" builtinId="0"/>
    <cellStyle name="Обычный 2" xfId="2"/>
  </cellStyles>
  <dxfs count="3"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externalLink" Target="externalLinks/externalLink6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5.xml"/><Relationship Id="rId17" Type="http://schemas.openxmlformats.org/officeDocument/2006/relationships/externalLink" Target="externalLinks/externalLink10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9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4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8.xml"/><Relationship Id="rId10" Type="http://schemas.openxmlformats.org/officeDocument/2006/relationships/externalLink" Target="externalLinks/externalLink3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externalLink" Target="externalLinks/externalLink7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0</xdr:rowOff>
    </xdr:from>
    <xdr:to>
      <xdr:col>1</xdr:col>
      <xdr:colOff>19050</xdr:colOff>
      <xdr:row>2</xdr:row>
      <xdr:rowOff>0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51435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0</xdr:rowOff>
    </xdr:from>
    <xdr:to>
      <xdr:col>1</xdr:col>
      <xdr:colOff>19050</xdr:colOff>
      <xdr:row>2</xdr:row>
      <xdr:rowOff>0</xdr:rowOff>
    </xdr:to>
    <xdr:pic>
      <xdr:nvPicPr>
        <xdr:cNvPr id="1645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511175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0</xdr:row>
      <xdr:rowOff>9525</xdr:rowOff>
    </xdr:from>
    <xdr:to>
      <xdr:col>7</xdr:col>
      <xdr:colOff>762000</xdr:colOff>
      <xdr:row>1</xdr:row>
      <xdr:rowOff>190500</xdr:rowOff>
    </xdr:to>
    <xdr:pic>
      <xdr:nvPicPr>
        <xdr:cNvPr id="1951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95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0</xdr:row>
      <xdr:rowOff>9525</xdr:rowOff>
    </xdr:from>
    <xdr:to>
      <xdr:col>7</xdr:col>
      <xdr:colOff>762000</xdr:colOff>
      <xdr:row>1</xdr:row>
      <xdr:rowOff>190500</xdr:rowOff>
    </xdr:to>
    <xdr:pic>
      <xdr:nvPicPr>
        <xdr:cNvPr id="11338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95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304800</xdr:colOff>
      <xdr:row>0</xdr:row>
      <xdr:rowOff>9525</xdr:rowOff>
    </xdr:from>
    <xdr:to>
      <xdr:col>7</xdr:col>
      <xdr:colOff>762000</xdr:colOff>
      <xdr:row>1</xdr:row>
      <xdr:rowOff>190500</xdr:rowOff>
    </xdr:to>
    <xdr:pic>
      <xdr:nvPicPr>
        <xdr:cNvPr id="1518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48350" y="9525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52%20&#1082;&#1075;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100+%20&#1082;&#1075;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57%20&#1082;&#1075;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62%20&#1082;&#1075;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68%20&#1082;&#1075;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74%20&#1082;&#1075;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82%20&#1082;&#1075;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90%20&#1082;&#1075;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100%20&#1082;&#1075;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75;&#1080;&#1089;&#1090;&#1088;&#1072;&#1094;&#1080;&#1103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Ит.пр"/>
      <sheetName val="полуфинал"/>
      <sheetName val="нагр. лист"/>
      <sheetName val="стартвый "/>
    </sheetNames>
    <sheetDataSet>
      <sheetData sheetId="0">
        <row r="7">
          <cell r="B7">
            <v>1</v>
          </cell>
          <cell r="C7" t="str">
            <v>МУСАЭЛЯН Сергей Аяферович</v>
          </cell>
          <cell r="D7" t="str">
            <v>16.09.2000, 1р</v>
          </cell>
          <cell r="E7" t="str">
            <v>ЦФО</v>
          </cell>
          <cell r="F7" t="str">
            <v>Воронежская,</v>
          </cell>
          <cell r="H7" t="str">
            <v>Гончаров СЮ</v>
          </cell>
          <cell r="J7">
            <v>1</v>
          </cell>
          <cell r="K7" t="str">
            <v>1р</v>
          </cell>
          <cell r="Y7" t="str">
            <v>Владимирская</v>
          </cell>
          <cell r="AH7">
            <v>8</v>
          </cell>
        </row>
        <row r="8">
          <cell r="B8">
            <v>2</v>
          </cell>
          <cell r="C8" t="str">
            <v>СЕМИРОД Виталий Александрович</v>
          </cell>
          <cell r="D8" t="str">
            <v>29.07.1999, 2р</v>
          </cell>
          <cell r="E8" t="str">
            <v>ЦФО</v>
          </cell>
          <cell r="F8" t="str">
            <v>Воронежская,</v>
          </cell>
          <cell r="H8" t="str">
            <v>Выхованец ИА</v>
          </cell>
          <cell r="J8">
            <v>1</v>
          </cell>
          <cell r="K8" t="str">
            <v>2р</v>
          </cell>
          <cell r="Y8" t="str">
            <v>Воронежская</v>
          </cell>
        </row>
        <row r="9">
          <cell r="B9">
            <v>3</v>
          </cell>
          <cell r="C9" t="str">
            <v>САВИН Андрей Сергеевич</v>
          </cell>
          <cell r="D9" t="str">
            <v>14.02.1990, МС</v>
          </cell>
          <cell r="E9" t="str">
            <v>ЦФО</v>
          </cell>
          <cell r="F9" t="str">
            <v>Тульская,</v>
          </cell>
          <cell r="H9" t="str">
            <v>Самбровский СВ, Двоеглазов ПВ</v>
          </cell>
          <cell r="J9">
            <v>1</v>
          </cell>
          <cell r="K9" t="str">
            <v>МС</v>
          </cell>
          <cell r="Y9" t="str">
            <v>Московская</v>
          </cell>
        </row>
        <row r="10">
          <cell r="B10">
            <v>4</v>
          </cell>
          <cell r="C10" t="str">
            <v>ТОЛСТУХИН Сергей Викторович</v>
          </cell>
          <cell r="D10" t="str">
            <v>13.07.2000, КМС</v>
          </cell>
          <cell r="E10" t="str">
            <v>ЦФО</v>
          </cell>
          <cell r="F10" t="str">
            <v>Московская,</v>
          </cell>
          <cell r="H10" t="str">
            <v>Бондаренко АП</v>
          </cell>
          <cell r="J10">
            <v>1</v>
          </cell>
          <cell r="K10" t="str">
            <v>КМС</v>
          </cell>
          <cell r="Y10" t="str">
            <v>Тверская</v>
          </cell>
        </row>
        <row r="11">
          <cell r="B11">
            <v>5</v>
          </cell>
          <cell r="C11" t="str">
            <v>ПАВЛОВ Николай Владимирович</v>
          </cell>
          <cell r="D11" t="str">
            <v>29.03.1992, МС</v>
          </cell>
          <cell r="E11" t="str">
            <v>ЦФО</v>
          </cell>
          <cell r="F11" t="str">
            <v>Ярославская,</v>
          </cell>
          <cell r="H11" t="str">
            <v>Воронин СМ, Овсянников НИ</v>
          </cell>
          <cell r="J11">
            <v>1</v>
          </cell>
          <cell r="K11" t="str">
            <v>МС</v>
          </cell>
          <cell r="Y11" t="str">
            <v>Тульская</v>
          </cell>
        </row>
        <row r="12">
          <cell r="B12">
            <v>6</v>
          </cell>
          <cell r="C12" t="str">
            <v>МУРАШКИН Эдуард Александрович</v>
          </cell>
          <cell r="D12" t="str">
            <v>26.08.1996, МС</v>
          </cell>
          <cell r="E12" t="str">
            <v>ЦФО</v>
          </cell>
          <cell r="F12" t="str">
            <v>Тульская,</v>
          </cell>
          <cell r="H12" t="str">
            <v>Маштаков СВ, Нагаев РШ</v>
          </cell>
          <cell r="J12">
            <v>1</v>
          </cell>
          <cell r="K12" t="str">
            <v>МС</v>
          </cell>
          <cell r="Y12" t="str">
            <v>Ярославская</v>
          </cell>
        </row>
        <row r="13">
          <cell r="B13">
            <v>7</v>
          </cell>
          <cell r="C13" t="str">
            <v>ЦЫГАНКОВ Илья Михайлович</v>
          </cell>
          <cell r="D13" t="str">
            <v>02.12.1999, КМС</v>
          </cell>
          <cell r="E13" t="str">
            <v>ЦФО</v>
          </cell>
          <cell r="F13" t="str">
            <v xml:space="preserve">Владимирская, </v>
          </cell>
          <cell r="H13" t="str">
            <v>Гусев АВ, Нехорошков МВ</v>
          </cell>
          <cell r="J13">
            <v>1</v>
          </cell>
          <cell r="K13" t="str">
            <v>КМС</v>
          </cell>
          <cell r="Y13" t="str">
            <v/>
          </cell>
        </row>
        <row r="14">
          <cell r="B14">
            <v>8</v>
          </cell>
          <cell r="C14" t="str">
            <v>АВРАКОВ Рустам Давлатшоевич</v>
          </cell>
          <cell r="D14" t="str">
            <v>10.10.1993, 1р</v>
          </cell>
          <cell r="E14" t="str">
            <v>ЦФО</v>
          </cell>
          <cell r="F14" t="str">
            <v xml:space="preserve">Тверская, </v>
          </cell>
          <cell r="H14" t="str">
            <v>Каверзин ПИ</v>
          </cell>
          <cell r="J14">
            <v>1</v>
          </cell>
          <cell r="K14" t="str">
            <v>1р</v>
          </cell>
          <cell r="Y14" t="str">
            <v/>
          </cell>
        </row>
      </sheetData>
      <sheetData sheetId="1"/>
      <sheetData sheetId="2"/>
      <sheetData sheetId="3">
        <row r="6">
          <cell r="C6" t="str">
            <v>ПАВЛОВ Николай Владимирович</v>
          </cell>
          <cell r="D6" t="str">
            <v>29.03.1992, МС</v>
          </cell>
          <cell r="E6" t="str">
            <v>ЦФО</v>
          </cell>
          <cell r="F6" t="str">
            <v>Ярославская,</v>
          </cell>
          <cell r="G6">
            <v>0</v>
          </cell>
          <cell r="H6" t="str">
            <v>Воронин СМ, Овсянников НИ</v>
          </cell>
        </row>
        <row r="8">
          <cell r="C8" t="str">
            <v>МУРАШКИН Эдуард Александрович</v>
          </cell>
          <cell r="D8" t="str">
            <v>26.08.1996, МС</v>
          </cell>
          <cell r="E8" t="str">
            <v>ЦФО</v>
          </cell>
          <cell r="F8" t="str">
            <v>Тульская,</v>
          </cell>
          <cell r="G8">
            <v>0</v>
          </cell>
          <cell r="H8" t="str">
            <v>Маштаков СВ, Нагаев РШ</v>
          </cell>
        </row>
        <row r="10">
          <cell r="C10" t="str">
            <v>АВРАКОВ Рустам Давлатшоевич</v>
          </cell>
          <cell r="D10" t="str">
            <v>10.10.1993, 1р</v>
          </cell>
          <cell r="E10" t="str">
            <v>ЦФО</v>
          </cell>
          <cell r="F10" t="str">
            <v xml:space="preserve">Тверская, </v>
          </cell>
          <cell r="G10">
            <v>0</v>
          </cell>
          <cell r="H10" t="str">
            <v>Каверзин ПИ</v>
          </cell>
        </row>
        <row r="12">
          <cell r="C12" t="str">
            <v>ТОЛСТУХИН Сергей Викторович</v>
          </cell>
          <cell r="D12" t="str">
            <v>13.07.2000, КМС</v>
          </cell>
          <cell r="E12" t="str">
            <v>ЦФО</v>
          </cell>
          <cell r="F12" t="str">
            <v>Московская,</v>
          </cell>
          <cell r="G12">
            <v>0</v>
          </cell>
          <cell r="H12" t="str">
            <v>Бондаренко АП</v>
          </cell>
        </row>
        <row r="14">
          <cell r="C14" t="str">
            <v>ЦЫГАНКОВ Илья Михайлович</v>
          </cell>
          <cell r="D14" t="str">
            <v>02.12.1999, КМС</v>
          </cell>
          <cell r="E14" t="str">
            <v>ЦФО</v>
          </cell>
          <cell r="F14" t="str">
            <v xml:space="preserve">Владимирская, </v>
          </cell>
          <cell r="G14">
            <v>0</v>
          </cell>
          <cell r="H14" t="str">
            <v>Гусев АВ, Нехорошков МВ</v>
          </cell>
        </row>
        <row r="16">
          <cell r="C16" t="str">
            <v>САВИН Андрей Сергеевич</v>
          </cell>
          <cell r="D16" t="str">
            <v>14.02.1990, МС</v>
          </cell>
          <cell r="E16" t="str">
            <v>ЦФО</v>
          </cell>
          <cell r="F16" t="str">
            <v>Тульская,</v>
          </cell>
          <cell r="G16">
            <v>0</v>
          </cell>
          <cell r="H16" t="str">
            <v>Самбровский СВ, Двоеглазов ПВ</v>
          </cell>
        </row>
      </sheetData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полуфинал"/>
      <sheetName val="Ит.пр"/>
      <sheetName val="СТАРТОВЫЙ"/>
      <sheetName val="нагр. лист"/>
    </sheetNames>
    <sheetDataSet>
      <sheetData sheetId="0">
        <row r="7">
          <cell r="B7">
            <v>1</v>
          </cell>
          <cell r="C7" t="str">
            <v>МОЛОДЫХ Владимир Алексеевич</v>
          </cell>
          <cell r="D7" t="str">
            <v>23.05.1995, МС</v>
          </cell>
          <cell r="E7" t="str">
            <v>ЦФО</v>
          </cell>
          <cell r="F7" t="str">
            <v>Белгородская,</v>
          </cell>
          <cell r="H7" t="str">
            <v>Безрук АА, Гельбахиани КР</v>
          </cell>
          <cell r="J7">
            <v>1</v>
          </cell>
          <cell r="K7" t="str">
            <v>МС</v>
          </cell>
        </row>
        <row r="8">
          <cell r="B8">
            <v>2</v>
          </cell>
          <cell r="C8" t="str">
            <v>ЯМПОЛЬСКИЙ Иван Юрьевич</v>
          </cell>
          <cell r="D8" t="str">
            <v>28.07.1997, КМС</v>
          </cell>
          <cell r="E8" t="str">
            <v>ЦФО</v>
          </cell>
          <cell r="F8" t="str">
            <v>Белгородская,</v>
          </cell>
          <cell r="H8" t="str">
            <v>Лазарев АИ, Рустамов КП</v>
          </cell>
          <cell r="J8">
            <v>1</v>
          </cell>
          <cell r="K8" t="str">
            <v>КМС</v>
          </cell>
        </row>
        <row r="9">
          <cell r="B9">
            <v>3</v>
          </cell>
          <cell r="C9" t="str">
            <v>Трусов Сергей Сергеевич</v>
          </cell>
          <cell r="D9" t="str">
            <v>12.04.1997, КМС</v>
          </cell>
          <cell r="E9" t="str">
            <v>ЦФО</v>
          </cell>
          <cell r="F9" t="str">
            <v>Брянская,</v>
          </cell>
          <cell r="H9" t="str">
            <v>Терешок АА</v>
          </cell>
          <cell r="J9">
            <v>1</v>
          </cell>
          <cell r="K9" t="str">
            <v>КМС</v>
          </cell>
        </row>
        <row r="10">
          <cell r="B10">
            <v>4</v>
          </cell>
          <cell r="C10" t="str">
            <v>ПЕРШИН Александр Юрьевич</v>
          </cell>
          <cell r="D10" t="str">
            <v>14.08.1998, КМС</v>
          </cell>
          <cell r="E10" t="str">
            <v>ЦФО</v>
          </cell>
          <cell r="F10" t="str">
            <v>Белгородская,</v>
          </cell>
          <cell r="H10" t="str">
            <v>Немшилов ОП</v>
          </cell>
          <cell r="J10">
            <v>1</v>
          </cell>
          <cell r="K10" t="str">
            <v>КМС</v>
          </cell>
        </row>
        <row r="11">
          <cell r="B11">
            <v>5</v>
          </cell>
          <cell r="C11" t="str">
            <v>РАТЬКО Константин Станиславович</v>
          </cell>
          <cell r="D11" t="str">
            <v>06.04.1985, МСМК</v>
          </cell>
          <cell r="E11" t="str">
            <v>ЦФО</v>
          </cell>
          <cell r="F11" t="str">
            <v xml:space="preserve">Владимирская, </v>
          </cell>
          <cell r="H11" t="str">
            <v>Солдатов СВ</v>
          </cell>
          <cell r="J11">
            <v>1</v>
          </cell>
          <cell r="K11" t="str">
            <v>МСМК</v>
          </cell>
        </row>
        <row r="12">
          <cell r="B12">
            <v>6</v>
          </cell>
          <cell r="C12" t="str">
            <v>ПЛЕШАКОВ Виталий Олегович</v>
          </cell>
          <cell r="D12" t="str">
            <v>14.03.1997, МС</v>
          </cell>
          <cell r="E12" t="str">
            <v>ЦФО</v>
          </cell>
          <cell r="F12" t="str">
            <v>Тамбовская,</v>
          </cell>
          <cell r="H12" t="str">
            <v>Быков ЕН, Плешаков ОА</v>
          </cell>
          <cell r="J12">
            <v>1</v>
          </cell>
          <cell r="K12" t="str">
            <v>МС</v>
          </cell>
        </row>
        <row r="13">
          <cell r="B13">
            <v>7</v>
          </cell>
          <cell r="C13" t="str">
            <v>ПОЛЕХИН Денис Владимирович</v>
          </cell>
          <cell r="D13" t="str">
            <v>17.06.1990, МС</v>
          </cell>
          <cell r="E13" t="str">
            <v>ЦФО</v>
          </cell>
          <cell r="F13" t="str">
            <v>Тульская,</v>
          </cell>
          <cell r="H13" t="str">
            <v>Ловиворотов РН</v>
          </cell>
          <cell r="J13">
            <v>1</v>
          </cell>
          <cell r="K13" t="str">
            <v>МС</v>
          </cell>
        </row>
        <row r="14">
          <cell r="B14">
            <v>8</v>
          </cell>
          <cell r="C14" t="str">
            <v>ХАЧАТРЯН Вагиф Левонович</v>
          </cell>
          <cell r="D14" t="str">
            <v>12.07.1997, КМС</v>
          </cell>
          <cell r="E14" t="str">
            <v>ЦФО</v>
          </cell>
          <cell r="F14" t="str">
            <v>Воронежская,</v>
          </cell>
          <cell r="H14" t="str">
            <v>Гончаров СЮ</v>
          </cell>
          <cell r="J14">
            <v>1</v>
          </cell>
          <cell r="K14" t="str">
            <v>КМС</v>
          </cell>
        </row>
        <row r="15">
          <cell r="B15">
            <v>9</v>
          </cell>
          <cell r="C15" t="str">
            <v>ШЕВЧЕНКО Евгений Николаевич</v>
          </cell>
          <cell r="D15" t="str">
            <v>25.05.1992, КМС</v>
          </cell>
          <cell r="E15" t="str">
            <v>ЦФО</v>
          </cell>
          <cell r="F15" t="str">
            <v>Воронежская,</v>
          </cell>
          <cell r="H15" t="str">
            <v>Усов ЮВ</v>
          </cell>
          <cell r="J15">
            <v>1</v>
          </cell>
          <cell r="K15" t="str">
            <v>КМС</v>
          </cell>
        </row>
        <row r="16">
          <cell r="B16">
            <v>10</v>
          </cell>
          <cell r="C16" t="str">
            <v>ШКРУМ Станислав Александрович</v>
          </cell>
          <cell r="D16" t="str">
            <v>08.03.1995, КМС</v>
          </cell>
          <cell r="E16" t="str">
            <v>ЦФО</v>
          </cell>
          <cell r="F16" t="str">
            <v>Брянская,</v>
          </cell>
          <cell r="H16" t="str">
            <v>Терешок АА</v>
          </cell>
          <cell r="J16">
            <v>1</v>
          </cell>
          <cell r="K16" t="str">
            <v>КМС</v>
          </cell>
        </row>
        <row r="17">
          <cell r="B17">
            <v>11</v>
          </cell>
          <cell r="C17" t="str">
            <v>ТИМОФЕЕВ Данила Максимович</v>
          </cell>
          <cell r="D17" t="str">
            <v>27.03.1998, КМС</v>
          </cell>
          <cell r="E17" t="str">
            <v>ЦФО</v>
          </cell>
          <cell r="F17" t="str">
            <v>Московская,</v>
          </cell>
          <cell r="H17" t="str">
            <v xml:space="preserve">Егошин БА, </v>
          </cell>
          <cell r="J17">
            <v>1</v>
          </cell>
          <cell r="K17" t="str">
            <v>КМС</v>
          </cell>
        </row>
        <row r="18">
          <cell r="J18">
            <v>1</v>
          </cell>
          <cell r="K18">
            <v>0</v>
          </cell>
        </row>
        <row r="19">
          <cell r="J19">
            <v>1</v>
          </cell>
          <cell r="K19">
            <v>0</v>
          </cell>
        </row>
        <row r="20">
          <cell r="J20">
            <v>1</v>
          </cell>
          <cell r="K20">
            <v>0</v>
          </cell>
        </row>
        <row r="21">
          <cell r="J21">
            <v>1</v>
          </cell>
          <cell r="K21">
            <v>0</v>
          </cell>
        </row>
        <row r="22">
          <cell r="J22">
            <v>1</v>
          </cell>
          <cell r="K22">
            <v>0</v>
          </cell>
        </row>
      </sheetData>
      <sheetData sheetId="1"/>
      <sheetData sheetId="2"/>
      <sheetData sheetId="3"/>
      <sheetData sheetId="4">
        <row r="6">
          <cell r="C6" t="str">
            <v>ПЛЕШАКОВ Виталий Олегович</v>
          </cell>
          <cell r="D6" t="str">
            <v>14.03.1997, МС</v>
          </cell>
          <cell r="E6" t="str">
            <v>ЦФО</v>
          </cell>
          <cell r="F6" t="str">
            <v>Тамбовская,</v>
          </cell>
          <cell r="G6">
            <v>0</v>
          </cell>
          <cell r="H6" t="str">
            <v>Быков ЕН, Плешаков ОА</v>
          </cell>
        </row>
        <row r="8">
          <cell r="C8" t="str">
            <v>МОЛОДЫХ Владимир Алексеевич</v>
          </cell>
          <cell r="D8" t="str">
            <v>23.05.1995, МС</v>
          </cell>
          <cell r="E8" t="str">
            <v>ЦФО</v>
          </cell>
          <cell r="F8" t="str">
            <v>Белгородская,</v>
          </cell>
          <cell r="G8">
            <v>0</v>
          </cell>
          <cell r="H8" t="str">
            <v>Безрук АА, Гельбахиани КР</v>
          </cell>
        </row>
        <row r="10">
          <cell r="C10" t="str">
            <v>ПЕРШИН Александр Юрьевич</v>
          </cell>
          <cell r="D10" t="str">
            <v>14.08.1998, КМС</v>
          </cell>
          <cell r="E10" t="str">
            <v>ЦФО</v>
          </cell>
          <cell r="F10" t="str">
            <v>Белгородская,</v>
          </cell>
          <cell r="G10">
            <v>0</v>
          </cell>
          <cell r="H10" t="str">
            <v>Немшилов ОП</v>
          </cell>
        </row>
        <row r="12">
          <cell r="C12" t="str">
            <v>Трусов Сергей Сергеевич</v>
          </cell>
          <cell r="D12" t="str">
            <v>12.04.1997, КМС</v>
          </cell>
          <cell r="E12" t="str">
            <v>ЦФО</v>
          </cell>
          <cell r="F12" t="str">
            <v>Брянская,</v>
          </cell>
          <cell r="G12">
            <v>0</v>
          </cell>
          <cell r="H12" t="str">
            <v>Терешок АА</v>
          </cell>
        </row>
        <row r="14">
          <cell r="C14" t="str">
            <v>ПОЛЕХИН Денис Владимирович</v>
          </cell>
          <cell r="D14" t="str">
            <v>17.06.1990, МС</v>
          </cell>
          <cell r="E14" t="str">
            <v>ЦФО</v>
          </cell>
          <cell r="F14" t="str">
            <v>Тульская,</v>
          </cell>
          <cell r="G14">
            <v>0</v>
          </cell>
          <cell r="H14" t="str">
            <v>Ловиворотов РН</v>
          </cell>
        </row>
        <row r="16">
          <cell r="C16" t="str">
            <v>ХАЧАТРЯН Вагиф Левонович</v>
          </cell>
          <cell r="D16" t="str">
            <v>12.07.1997, КМС</v>
          </cell>
          <cell r="E16" t="str">
            <v>ЦФО</v>
          </cell>
          <cell r="F16" t="str">
            <v>Воронежская,</v>
          </cell>
          <cell r="G16">
            <v>0</v>
          </cell>
          <cell r="H16" t="str">
            <v>Гончаров СЮ</v>
          </cell>
        </row>
      </sheetData>
      <sheetData sheetId="5"/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медали"/>
      <sheetName val="Ит.пр"/>
      <sheetName val="наградной лист"/>
      <sheetName val="Стартовый"/>
    </sheetNames>
    <sheetDataSet>
      <sheetData sheetId="0">
        <row r="7">
          <cell r="B7">
            <v>1</v>
          </cell>
          <cell r="C7" t="str">
            <v>МАМЕДОВ Турал Салтан-оглы</v>
          </cell>
          <cell r="D7" t="str">
            <v>11.09.1997, 1р</v>
          </cell>
          <cell r="E7" t="str">
            <v>ЦФО</v>
          </cell>
          <cell r="F7" t="str">
            <v>Воронежская,</v>
          </cell>
          <cell r="H7" t="str">
            <v>Карпов АА</v>
          </cell>
          <cell r="J7">
            <v>1</v>
          </cell>
          <cell r="K7" t="str">
            <v>1р</v>
          </cell>
          <cell r="Y7" t="str">
            <v>Белгородская</v>
          </cell>
          <cell r="AH7">
            <v>17</v>
          </cell>
        </row>
        <row r="8">
          <cell r="B8">
            <v>2</v>
          </cell>
          <cell r="C8" t="str">
            <v>БЫЧКОВ Дмитрий Сергеевич</v>
          </cell>
          <cell r="D8" t="str">
            <v>24.02.1995, КМС</v>
          </cell>
          <cell r="E8" t="str">
            <v>ЦФО</v>
          </cell>
          <cell r="F8" t="str">
            <v>Белгородская,</v>
          </cell>
          <cell r="H8" t="str">
            <v>Немшилов ОП, Виноходов ВВ</v>
          </cell>
          <cell r="J8">
            <v>1</v>
          </cell>
          <cell r="K8" t="str">
            <v>КМС</v>
          </cell>
          <cell r="Y8" t="str">
            <v>Владимирская</v>
          </cell>
        </row>
        <row r="9">
          <cell r="B9">
            <v>3</v>
          </cell>
          <cell r="C9" t="str">
            <v>КАЗАРЯН Паркев Геворгович</v>
          </cell>
          <cell r="D9" t="str">
            <v>05.05.1999, 1р</v>
          </cell>
          <cell r="E9" t="str">
            <v>ЦФО</v>
          </cell>
          <cell r="F9" t="str">
            <v>Воронежская,</v>
          </cell>
          <cell r="H9" t="str">
            <v>Выхованец ИА</v>
          </cell>
          <cell r="J9">
            <v>1</v>
          </cell>
          <cell r="K9" t="str">
            <v>1р</v>
          </cell>
          <cell r="Y9" t="str">
            <v>Воронежская</v>
          </cell>
        </row>
        <row r="10">
          <cell r="B10">
            <v>4</v>
          </cell>
          <cell r="C10" t="str">
            <v>АЛИЕВ Навруз Муродалиевич</v>
          </cell>
          <cell r="D10" t="str">
            <v>21.03.1997, 1р</v>
          </cell>
          <cell r="E10" t="str">
            <v>ЦФО</v>
          </cell>
          <cell r="F10" t="str">
            <v>Воронежская,</v>
          </cell>
          <cell r="H10" t="str">
            <v>Выхованец ИА</v>
          </cell>
          <cell r="J10">
            <v>1</v>
          </cell>
          <cell r="K10" t="str">
            <v>1р</v>
          </cell>
          <cell r="Y10" t="str">
            <v>Ивановская</v>
          </cell>
        </row>
        <row r="11">
          <cell r="B11">
            <v>5</v>
          </cell>
          <cell r="C11" t="str">
            <v>ОРЛОВ Артем Алексеевич</v>
          </cell>
          <cell r="D11" t="str">
            <v>29.09.1997, КМС</v>
          </cell>
          <cell r="E11" t="str">
            <v>ЦФО</v>
          </cell>
          <cell r="F11" t="str">
            <v>Московская,</v>
          </cell>
          <cell r="H11" t="str">
            <v>Орлов АБ</v>
          </cell>
          <cell r="J11">
            <v>1</v>
          </cell>
          <cell r="K11" t="str">
            <v>КМС</v>
          </cell>
          <cell r="Y11" t="str">
            <v>Липецкая</v>
          </cell>
        </row>
        <row r="12">
          <cell r="B12">
            <v>6</v>
          </cell>
          <cell r="C12" t="str">
            <v>РАДЖАБОВ Курбан Раджабович</v>
          </cell>
          <cell r="D12" t="str">
            <v>14.07.1991, МС</v>
          </cell>
          <cell r="E12" t="str">
            <v>ЦФО</v>
          </cell>
          <cell r="F12" t="str">
            <v>Московская,</v>
          </cell>
          <cell r="H12" t="str">
            <v>Сориев ФК , Раджабов КР</v>
          </cell>
          <cell r="J12">
            <v>1</v>
          </cell>
          <cell r="K12" t="str">
            <v>МС</v>
          </cell>
          <cell r="Y12" t="str">
            <v>Московская</v>
          </cell>
        </row>
        <row r="13">
          <cell r="B13">
            <v>7</v>
          </cell>
          <cell r="C13" t="str">
            <v>АДЖАМЯН Артур Леванович</v>
          </cell>
          <cell r="D13" t="str">
            <v>10.09.1990, КМС</v>
          </cell>
          <cell r="E13" t="str">
            <v>ЦФО</v>
          </cell>
          <cell r="F13" t="str">
            <v>Тамбовская,</v>
          </cell>
          <cell r="H13" t="str">
            <v>Говоров АМ</v>
          </cell>
          <cell r="J13">
            <v>1</v>
          </cell>
          <cell r="K13" t="str">
            <v>КМС</v>
          </cell>
          <cell r="Y13" t="str">
            <v>Рязанская</v>
          </cell>
        </row>
        <row r="14">
          <cell r="B14">
            <v>8</v>
          </cell>
          <cell r="C14" t="str">
            <v>АНДРОНОВ Никита Романович</v>
          </cell>
          <cell r="D14" t="str">
            <v>01.01.2000, КМС</v>
          </cell>
          <cell r="E14" t="str">
            <v>ЦФО</v>
          </cell>
          <cell r="F14" t="str">
            <v>Ярославская,</v>
          </cell>
          <cell r="H14" t="str">
            <v>Хорев ЮА</v>
          </cell>
          <cell r="J14">
            <v>1</v>
          </cell>
          <cell r="K14" t="str">
            <v>КМС</v>
          </cell>
          <cell r="Y14" t="str">
            <v>Тамбовская</v>
          </cell>
        </row>
        <row r="15">
          <cell r="B15">
            <v>9</v>
          </cell>
          <cell r="C15" t="str">
            <v>НАКАТИС Владислав Алексеевич</v>
          </cell>
          <cell r="D15" t="str">
            <v>25.05.1997, КМС</v>
          </cell>
          <cell r="E15" t="str">
            <v>ЦФО</v>
          </cell>
          <cell r="F15" t="str">
            <v>Воронежская,</v>
          </cell>
          <cell r="H15" t="str">
            <v>Ефремов МА</v>
          </cell>
          <cell r="J15">
            <v>1</v>
          </cell>
          <cell r="K15" t="str">
            <v>КМС</v>
          </cell>
          <cell r="Y15" t="str">
            <v>Тульская</v>
          </cell>
        </row>
        <row r="16">
          <cell r="B16">
            <v>10</v>
          </cell>
          <cell r="C16" t="str">
            <v>СКОТНИКОВ Максим Александрович</v>
          </cell>
          <cell r="D16" t="str">
            <v>14.07.1995, КМС</v>
          </cell>
          <cell r="E16" t="str">
            <v>ЦФО</v>
          </cell>
          <cell r="F16" t="str">
            <v xml:space="preserve">Владимирская, </v>
          </cell>
          <cell r="H16" t="str">
            <v>Сенюков ЮА</v>
          </cell>
          <cell r="J16">
            <v>1</v>
          </cell>
          <cell r="K16" t="str">
            <v>КМС</v>
          </cell>
          <cell r="Y16" t="str">
            <v>Ярославская</v>
          </cell>
        </row>
        <row r="17">
          <cell r="B17">
            <v>11</v>
          </cell>
          <cell r="C17" t="str">
            <v>Ешкутов Илья Александрович</v>
          </cell>
          <cell r="D17" t="str">
            <v>18.04.1997, КМС</v>
          </cell>
          <cell r="E17" t="str">
            <v>ЦФО</v>
          </cell>
          <cell r="F17" t="str">
            <v>Ивановская,</v>
          </cell>
          <cell r="H17" t="str">
            <v>Изместьев ВП, Володин АН</v>
          </cell>
          <cell r="J17">
            <v>1</v>
          </cell>
          <cell r="K17" t="str">
            <v>КМС</v>
          </cell>
        </row>
        <row r="18">
          <cell r="B18">
            <v>12</v>
          </cell>
          <cell r="C18" t="str">
            <v>ФЕКЛИН Сергей Юрьевич</v>
          </cell>
          <cell r="D18" t="str">
            <v>22.10.1992, МС</v>
          </cell>
          <cell r="E18" t="str">
            <v>ЦФО</v>
          </cell>
          <cell r="F18" t="str">
            <v xml:space="preserve">Липецкая, </v>
          </cell>
          <cell r="H18" t="str">
            <v>Моргачев ОМ</v>
          </cell>
          <cell r="J18">
            <v>1</v>
          </cell>
          <cell r="K18" t="str">
            <v>МС</v>
          </cell>
        </row>
        <row r="19">
          <cell r="B19">
            <v>13</v>
          </cell>
          <cell r="C19" t="str">
            <v>МАРУТЯН Арман Мкртичевич</v>
          </cell>
          <cell r="D19" t="str">
            <v>24.10.1995, МС</v>
          </cell>
          <cell r="E19" t="str">
            <v>ЦФО</v>
          </cell>
          <cell r="F19" t="str">
            <v>Рязанская,</v>
          </cell>
          <cell r="H19" t="str">
            <v>Яковенко ДВ, Савельев ЕА</v>
          </cell>
          <cell r="J19">
            <v>1</v>
          </cell>
          <cell r="K19" t="str">
            <v>МС</v>
          </cell>
        </row>
        <row r="20">
          <cell r="B20">
            <v>14</v>
          </cell>
          <cell r="C20" t="str">
            <v>ГОЛОСОВ Юрий Александрович</v>
          </cell>
          <cell r="D20" t="str">
            <v>26.04.1999, КМС</v>
          </cell>
          <cell r="E20" t="str">
            <v>ЦФО</v>
          </cell>
          <cell r="F20" t="str">
            <v>Воронежская,</v>
          </cell>
          <cell r="H20" t="str">
            <v>Ефремов МА</v>
          </cell>
          <cell r="J20">
            <v>1</v>
          </cell>
          <cell r="K20" t="str">
            <v>КМС</v>
          </cell>
        </row>
        <row r="21">
          <cell r="B21">
            <v>15</v>
          </cell>
          <cell r="C21" t="str">
            <v>ИСМАИЛОВ Али Исмаил оглы</v>
          </cell>
          <cell r="D21" t="str">
            <v>03.06.1999, 1р</v>
          </cell>
          <cell r="E21" t="str">
            <v>ЦФО</v>
          </cell>
          <cell r="F21" t="str">
            <v>Московская,</v>
          </cell>
          <cell r="H21" t="str">
            <v>Семенов АВ</v>
          </cell>
          <cell r="J21">
            <v>1</v>
          </cell>
          <cell r="K21" t="str">
            <v>1р</v>
          </cell>
        </row>
        <row r="22">
          <cell r="B22">
            <v>16</v>
          </cell>
          <cell r="C22" t="str">
            <v>ЭВИНЯН Карен Суренович</v>
          </cell>
          <cell r="D22" t="str">
            <v>25.01.1989, КМС</v>
          </cell>
          <cell r="E22" t="str">
            <v>ЦФО</v>
          </cell>
          <cell r="F22" t="str">
            <v>Тульская,</v>
          </cell>
          <cell r="H22" t="str">
            <v>Власов СЮ</v>
          </cell>
          <cell r="J22">
            <v>1</v>
          </cell>
          <cell r="K22" t="str">
            <v>КМС</v>
          </cell>
        </row>
        <row r="23">
          <cell r="B23">
            <v>17</v>
          </cell>
          <cell r="C23" t="str">
            <v>МАКАРОВ Сергей Павлович</v>
          </cell>
          <cell r="D23" t="str">
            <v>05.09.1998, КМС</v>
          </cell>
          <cell r="E23" t="str">
            <v>ЦФО</v>
          </cell>
          <cell r="F23" t="str">
            <v xml:space="preserve">Владимирская, </v>
          </cell>
          <cell r="H23" t="str">
            <v>Стахеев ИР, Кашутин АВ</v>
          </cell>
          <cell r="J23">
            <v>1</v>
          </cell>
          <cell r="K23" t="str">
            <v>КМС</v>
          </cell>
        </row>
        <row r="24">
          <cell r="J24">
            <v>1</v>
          </cell>
          <cell r="K24">
            <v>0</v>
          </cell>
        </row>
        <row r="25">
          <cell r="J25">
            <v>1</v>
          </cell>
          <cell r="K25">
            <v>0</v>
          </cell>
        </row>
        <row r="26">
          <cell r="J26">
            <v>1</v>
          </cell>
          <cell r="K26">
            <v>0</v>
          </cell>
        </row>
        <row r="27">
          <cell r="J27">
            <v>1</v>
          </cell>
          <cell r="K27">
            <v>0</v>
          </cell>
        </row>
        <row r="28">
          <cell r="J28">
            <v>1</v>
          </cell>
          <cell r="K28">
            <v>0</v>
          </cell>
        </row>
        <row r="29">
          <cell r="J29">
            <v>1</v>
          </cell>
          <cell r="K29">
            <v>0</v>
          </cell>
        </row>
        <row r="30">
          <cell r="J30">
            <v>1</v>
          </cell>
          <cell r="K30">
            <v>0</v>
          </cell>
        </row>
        <row r="31">
          <cell r="J31">
            <v>1</v>
          </cell>
          <cell r="K31">
            <v>0</v>
          </cell>
        </row>
        <row r="32">
          <cell r="J32">
            <v>1</v>
          </cell>
          <cell r="K32">
            <v>0</v>
          </cell>
        </row>
        <row r="33">
          <cell r="J33">
            <v>1</v>
          </cell>
          <cell r="K33">
            <v>0</v>
          </cell>
        </row>
        <row r="34">
          <cell r="J34">
            <v>1</v>
          </cell>
          <cell r="K34">
            <v>0</v>
          </cell>
        </row>
        <row r="35">
          <cell r="J35">
            <v>1</v>
          </cell>
          <cell r="K35">
            <v>0</v>
          </cell>
        </row>
        <row r="36">
          <cell r="J36">
            <v>1</v>
          </cell>
          <cell r="K36">
            <v>0</v>
          </cell>
        </row>
        <row r="37">
          <cell r="J37">
            <v>1</v>
          </cell>
          <cell r="K37">
            <v>0</v>
          </cell>
        </row>
        <row r="38">
          <cell r="J38">
            <v>1</v>
          </cell>
          <cell r="K38">
            <v>0</v>
          </cell>
        </row>
      </sheetData>
      <sheetData sheetId="1"/>
      <sheetData sheetId="2"/>
      <sheetData sheetId="3"/>
      <sheetData sheetId="4">
        <row r="6">
          <cell r="C6" t="str">
            <v>ФЕКЛИН Сергей Юрьевич</v>
          </cell>
          <cell r="D6" t="str">
            <v>22.10.1992, МС</v>
          </cell>
          <cell r="E6" t="str">
            <v>ЦФО</v>
          </cell>
          <cell r="F6" t="str">
            <v xml:space="preserve">Липецкая, </v>
          </cell>
          <cell r="G6">
            <v>0</v>
          </cell>
          <cell r="H6" t="str">
            <v>Моргачев ОМ</v>
          </cell>
        </row>
        <row r="8">
          <cell r="C8" t="str">
            <v>МАРУТЯН Арман Мкртичевич</v>
          </cell>
          <cell r="D8" t="str">
            <v>24.10.1995, МС</v>
          </cell>
          <cell r="E8" t="str">
            <v>ЦФО</v>
          </cell>
          <cell r="F8" t="str">
            <v>Рязанская,</v>
          </cell>
          <cell r="G8">
            <v>0</v>
          </cell>
          <cell r="H8" t="str">
            <v>Яковенко ДВ, Савельев ЕА</v>
          </cell>
        </row>
        <row r="10">
          <cell r="C10" t="str">
            <v>РАДЖАБОВ Курбан Раджабович</v>
          </cell>
          <cell r="D10" t="str">
            <v>14.07.1991, МС</v>
          </cell>
          <cell r="E10" t="str">
            <v>ЦФО</v>
          </cell>
          <cell r="F10" t="str">
            <v>Московская,</v>
          </cell>
          <cell r="G10">
            <v>0</v>
          </cell>
          <cell r="H10" t="str">
            <v>Сориев ФК , Раджабов КР</v>
          </cell>
        </row>
        <row r="12">
          <cell r="C12" t="str">
            <v>Ешкутов Илья Александрович</v>
          </cell>
          <cell r="D12" t="str">
            <v>18.04.1997, КМС</v>
          </cell>
          <cell r="E12" t="str">
            <v>ЦФО</v>
          </cell>
          <cell r="F12" t="str">
            <v>Ивановская,</v>
          </cell>
          <cell r="G12">
            <v>0</v>
          </cell>
          <cell r="H12" t="str">
            <v>Изместьев ВП, Володин АН</v>
          </cell>
        </row>
        <row r="14">
          <cell r="C14" t="str">
            <v>МАКАРОВ Сергей Павлович</v>
          </cell>
          <cell r="D14" t="str">
            <v>05.09.1998, КМС</v>
          </cell>
          <cell r="E14" t="str">
            <v>ЦФО</v>
          </cell>
          <cell r="F14" t="str">
            <v xml:space="preserve">Владимирская, </v>
          </cell>
          <cell r="G14">
            <v>0</v>
          </cell>
          <cell r="H14" t="str">
            <v>Стахеев ИР, Кашутин АВ</v>
          </cell>
        </row>
        <row r="16">
          <cell r="C16" t="str">
            <v>БЫЧКОВ Дмитрий Сергеевич</v>
          </cell>
          <cell r="D16" t="str">
            <v>24.02.1995, КМС</v>
          </cell>
          <cell r="E16" t="str">
            <v>ЦФО</v>
          </cell>
          <cell r="F16" t="str">
            <v>Белгородская,</v>
          </cell>
          <cell r="G16">
            <v>0</v>
          </cell>
          <cell r="H16" t="str">
            <v>Немшилов ОП, Виноходов ВВ</v>
          </cell>
        </row>
      </sheetData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медали"/>
      <sheetName val="Ит.пр"/>
      <sheetName val="наградной лист"/>
      <sheetName val="Стартовый"/>
    </sheetNames>
    <sheetDataSet>
      <sheetData sheetId="0">
        <row r="7">
          <cell r="B7">
            <v>1</v>
          </cell>
          <cell r="C7" t="str">
            <v>ИСАЕВ Хаджимурат Амрулаевич</v>
          </cell>
          <cell r="D7" t="str">
            <v>19.11.1992, КМС</v>
          </cell>
          <cell r="E7" t="str">
            <v>ЦФО</v>
          </cell>
          <cell r="F7" t="str">
            <v>Воронежская,</v>
          </cell>
          <cell r="H7" t="str">
            <v>Хрипко ВВ</v>
          </cell>
          <cell r="J7">
            <v>1</v>
          </cell>
          <cell r="K7" t="str">
            <v>КМС</v>
          </cell>
          <cell r="Y7" t="str">
            <v>Белгородская</v>
          </cell>
          <cell r="AH7">
            <v>24</v>
          </cell>
        </row>
        <row r="8">
          <cell r="B8">
            <v>2</v>
          </cell>
          <cell r="C8" t="str">
            <v>РУСТАМОВ Жабир Жалилович</v>
          </cell>
          <cell r="D8" t="str">
            <v>17.03.1992, КМС</v>
          </cell>
          <cell r="E8" t="str">
            <v>ЦФО</v>
          </cell>
          <cell r="F8" t="str">
            <v>Белгородская,</v>
          </cell>
          <cell r="H8" t="str">
            <v>Лазарев АИ, Рустамов КП</v>
          </cell>
          <cell r="J8">
            <v>1</v>
          </cell>
          <cell r="K8" t="str">
            <v>КМС</v>
          </cell>
          <cell r="Y8" t="str">
            <v>Владимирская</v>
          </cell>
        </row>
        <row r="9">
          <cell r="B9">
            <v>3</v>
          </cell>
          <cell r="C9" t="str">
            <v>КУБАСОВ Юрий Андреевич</v>
          </cell>
          <cell r="D9" t="str">
            <v>17.07.1997, МС</v>
          </cell>
          <cell r="E9" t="str">
            <v>ЦФО</v>
          </cell>
          <cell r="F9" t="str">
            <v>Московская,</v>
          </cell>
          <cell r="H9" t="str">
            <v>Егошин БА</v>
          </cell>
          <cell r="J9">
            <v>1</v>
          </cell>
          <cell r="K9" t="str">
            <v>МС</v>
          </cell>
          <cell r="Y9" t="str">
            <v>Воронежская</v>
          </cell>
        </row>
        <row r="10">
          <cell r="B10">
            <v>4</v>
          </cell>
          <cell r="C10" t="str">
            <v>ШУГАР Алексей Вячеславович</v>
          </cell>
          <cell r="D10" t="str">
            <v>27.10.1997, КМС</v>
          </cell>
          <cell r="E10" t="str">
            <v>ЦФО</v>
          </cell>
          <cell r="F10" t="str">
            <v>Воронежская,</v>
          </cell>
          <cell r="H10" t="str">
            <v>Карпов АА</v>
          </cell>
          <cell r="J10">
            <v>1</v>
          </cell>
          <cell r="K10" t="str">
            <v>КМС</v>
          </cell>
          <cell r="Y10" t="str">
            <v>Курская</v>
          </cell>
        </row>
        <row r="11">
          <cell r="B11">
            <v>5</v>
          </cell>
          <cell r="C11" t="str">
            <v>ПЕРЕТРУХИН Никита Валерьевич</v>
          </cell>
          <cell r="D11" t="str">
            <v>25.11.1996, КМС</v>
          </cell>
          <cell r="E11" t="str">
            <v>ЦФО</v>
          </cell>
          <cell r="F11" t="str">
            <v>Рязанская,</v>
          </cell>
          <cell r="H11" t="str">
            <v>Перетрухин ВН, Савельев ЕА</v>
          </cell>
          <cell r="J11">
            <v>1</v>
          </cell>
          <cell r="K11" t="str">
            <v>КМС</v>
          </cell>
          <cell r="Y11" t="str">
            <v>Липецкая</v>
          </cell>
        </row>
        <row r="12">
          <cell r="B12">
            <v>6</v>
          </cell>
          <cell r="C12" t="str">
            <v>ЛАПОНОГОВ Максим Андреевич</v>
          </cell>
          <cell r="D12" t="str">
            <v>30.10.1996, КМС</v>
          </cell>
          <cell r="E12" t="str">
            <v>ЦФО</v>
          </cell>
          <cell r="F12" t="str">
            <v>Воронежская,</v>
          </cell>
          <cell r="H12" t="str">
            <v>Выхованец ИА</v>
          </cell>
          <cell r="J12">
            <v>1</v>
          </cell>
          <cell r="K12" t="str">
            <v>КМС</v>
          </cell>
          <cell r="Y12" t="str">
            <v>Московская</v>
          </cell>
        </row>
        <row r="13">
          <cell r="B13">
            <v>7</v>
          </cell>
          <cell r="C13" t="str">
            <v>ГУЛЕВСКИЙ Сергей Михайлович</v>
          </cell>
          <cell r="D13" t="str">
            <v>10.07.2000, КМС</v>
          </cell>
          <cell r="E13" t="str">
            <v>ЦФО</v>
          </cell>
          <cell r="F13" t="str">
            <v>Смоленская,</v>
          </cell>
          <cell r="H13" t="str">
            <v>Федяев ВА, Мальцев АВ</v>
          </cell>
          <cell r="J13">
            <v>1</v>
          </cell>
          <cell r="K13" t="str">
            <v>КМС</v>
          </cell>
          <cell r="Y13" t="str">
            <v>Рязанская</v>
          </cell>
        </row>
        <row r="14">
          <cell r="B14">
            <v>8</v>
          </cell>
          <cell r="C14" t="str">
            <v>ИЛЛАРИОНОВ Алексей Петрович</v>
          </cell>
          <cell r="D14" t="str">
            <v>31.08.1996, МС</v>
          </cell>
          <cell r="E14" t="str">
            <v>ЦФО</v>
          </cell>
          <cell r="F14" t="str">
            <v>Тульская,</v>
          </cell>
          <cell r="H14" t="str">
            <v>Маштаков СВ, Пегасов СВ</v>
          </cell>
          <cell r="J14">
            <v>1</v>
          </cell>
          <cell r="K14" t="str">
            <v>МС</v>
          </cell>
          <cell r="Y14" t="str">
            <v>Смоленская</v>
          </cell>
        </row>
        <row r="15">
          <cell r="B15">
            <v>9</v>
          </cell>
          <cell r="C15" t="str">
            <v>ГЮЛЬАХМЕДОВ Нурмет Аминула</v>
          </cell>
          <cell r="D15" t="str">
            <v>27.08.1992, МС</v>
          </cell>
          <cell r="E15" t="str">
            <v>ЦФО</v>
          </cell>
          <cell r="F15" t="str">
            <v xml:space="preserve">Липецкая, </v>
          </cell>
          <cell r="H15" t="str">
            <v>Баранов СА</v>
          </cell>
          <cell r="J15">
            <v>1</v>
          </cell>
          <cell r="K15" t="str">
            <v>МС</v>
          </cell>
          <cell r="Y15" t="str">
            <v>Тульская</v>
          </cell>
        </row>
        <row r="16">
          <cell r="B16">
            <v>10</v>
          </cell>
          <cell r="C16" t="str">
            <v>КАРАЧЕВЦЕВ Михаил Сергеевич</v>
          </cell>
          <cell r="D16" t="str">
            <v>21.11.1996, КМС</v>
          </cell>
          <cell r="E16" t="str">
            <v>ЦФО</v>
          </cell>
          <cell r="F16" t="str">
            <v>Московская,</v>
          </cell>
          <cell r="H16" t="str">
            <v>Малышев НН</v>
          </cell>
          <cell r="J16">
            <v>1</v>
          </cell>
          <cell r="K16" t="str">
            <v>КМС</v>
          </cell>
          <cell r="Y16" t="str">
            <v>Ярославская</v>
          </cell>
        </row>
        <row r="17">
          <cell r="B17">
            <v>11</v>
          </cell>
          <cell r="C17" t="str">
            <v>СИДОРОВ Роман Александрович</v>
          </cell>
          <cell r="D17" t="str">
            <v>22.05.1997, КМС</v>
          </cell>
          <cell r="E17" t="str">
            <v>ЦФО</v>
          </cell>
          <cell r="F17" t="str">
            <v>Белгородская,</v>
          </cell>
          <cell r="H17" t="str">
            <v>Тохомиров ВВ</v>
          </cell>
          <cell r="J17">
            <v>1</v>
          </cell>
          <cell r="K17" t="str">
            <v>КМС</v>
          </cell>
        </row>
        <row r="18">
          <cell r="B18">
            <v>12</v>
          </cell>
          <cell r="C18" t="str">
            <v>НИКУЛИН Анатолий Евгеньевич</v>
          </cell>
          <cell r="D18" t="str">
            <v>11.12.1998, КМС</v>
          </cell>
          <cell r="E18" t="str">
            <v>ЦФО</v>
          </cell>
          <cell r="F18" t="str">
            <v>Московская,</v>
          </cell>
          <cell r="H18" t="str">
            <v>Баринова МВ</v>
          </cell>
          <cell r="J18">
            <v>1</v>
          </cell>
          <cell r="K18" t="str">
            <v>КМС</v>
          </cell>
        </row>
        <row r="19">
          <cell r="B19">
            <v>13</v>
          </cell>
          <cell r="C19" t="str">
            <v>ЮРИЩЕВ Дмитрий Валерьевич</v>
          </cell>
          <cell r="D19" t="str">
            <v>31.10.1997, 1р</v>
          </cell>
          <cell r="E19" t="str">
            <v>ЦФО</v>
          </cell>
          <cell r="F19" t="str">
            <v>Тульская,</v>
          </cell>
          <cell r="H19" t="str">
            <v>Артюшин АВ</v>
          </cell>
          <cell r="J19">
            <v>1</v>
          </cell>
          <cell r="K19" t="str">
            <v>1р</v>
          </cell>
        </row>
        <row r="20">
          <cell r="B20">
            <v>14</v>
          </cell>
          <cell r="C20" t="str">
            <v>КОНДРАШКИН Алексей Сергеевич</v>
          </cell>
          <cell r="D20" t="str">
            <v>22.07.1992, МС</v>
          </cell>
          <cell r="E20" t="str">
            <v>ЦФО</v>
          </cell>
          <cell r="F20" t="str">
            <v>Московская,</v>
          </cell>
          <cell r="H20" t="str">
            <v>Кандрашкина ЛФ, Кондрашкин СА</v>
          </cell>
          <cell r="J20">
            <v>1</v>
          </cell>
          <cell r="K20" t="str">
            <v>МС</v>
          </cell>
        </row>
        <row r="21">
          <cell r="B21">
            <v>15</v>
          </cell>
          <cell r="C21" t="str">
            <v>БАГОВ Ахмед Нурбиевич</v>
          </cell>
          <cell r="D21" t="str">
            <v>10.10.1999, КМС</v>
          </cell>
          <cell r="E21" t="str">
            <v>ЦФО</v>
          </cell>
          <cell r="F21" t="str">
            <v xml:space="preserve">Владимирская, </v>
          </cell>
          <cell r="H21" t="str">
            <v>Мельников АС</v>
          </cell>
          <cell r="J21">
            <v>1</v>
          </cell>
          <cell r="K21" t="str">
            <v>КМС</v>
          </cell>
        </row>
        <row r="22">
          <cell r="B22">
            <v>16</v>
          </cell>
          <cell r="C22" t="str">
            <v>КОСТЫЛЕВ Никита Александрович</v>
          </cell>
          <cell r="D22" t="str">
            <v>29.10.1999, КМС</v>
          </cell>
          <cell r="E22" t="str">
            <v>ЦФО</v>
          </cell>
          <cell r="F22" t="str">
            <v xml:space="preserve">Владимирская, </v>
          </cell>
          <cell r="H22" t="str">
            <v>Гусев АВ, Нехорошков МВ</v>
          </cell>
          <cell r="J22">
            <v>1</v>
          </cell>
          <cell r="K22" t="str">
            <v>КМС</v>
          </cell>
        </row>
        <row r="23">
          <cell r="B23">
            <v>17</v>
          </cell>
          <cell r="C23" t="str">
            <v>БУЛДАКОВ Валентин Сергеевич</v>
          </cell>
          <cell r="D23" t="str">
            <v>18.02.1998, 1р</v>
          </cell>
          <cell r="E23" t="str">
            <v>ЦФО</v>
          </cell>
          <cell r="F23" t="str">
            <v>Воронежская,</v>
          </cell>
          <cell r="H23" t="str">
            <v>Выхованец ИА</v>
          </cell>
          <cell r="J23">
            <v>1</v>
          </cell>
          <cell r="K23" t="str">
            <v>1р</v>
          </cell>
        </row>
        <row r="24">
          <cell r="B24">
            <v>18</v>
          </cell>
          <cell r="C24" t="str">
            <v>МОЧАЛИН Дмитрий Валерьевич</v>
          </cell>
          <cell r="D24" t="str">
            <v>12.09.1993, МС</v>
          </cell>
          <cell r="E24" t="str">
            <v>ЦФО</v>
          </cell>
          <cell r="F24" t="str">
            <v xml:space="preserve">Липецкая, </v>
          </cell>
          <cell r="H24" t="str">
            <v>Титов ВВ</v>
          </cell>
          <cell r="J24">
            <v>1</v>
          </cell>
          <cell r="K24" t="str">
            <v>МС</v>
          </cell>
        </row>
        <row r="25">
          <cell r="B25">
            <v>19</v>
          </cell>
          <cell r="C25" t="str">
            <v>ВАРДУМЯН Арег Ваганович</v>
          </cell>
          <cell r="D25" t="str">
            <v>21.04.1995, КМС</v>
          </cell>
          <cell r="E25" t="str">
            <v>ЦФО</v>
          </cell>
          <cell r="F25" t="str">
            <v>Воронежская,</v>
          </cell>
          <cell r="H25" t="str">
            <v>Хаустов ВВ</v>
          </cell>
          <cell r="J25">
            <v>1</v>
          </cell>
          <cell r="K25" t="str">
            <v>КМС</v>
          </cell>
        </row>
        <row r="26">
          <cell r="B26">
            <v>20</v>
          </cell>
          <cell r="C26" t="str">
            <v xml:space="preserve">ЕНДАН Белек -Байын </v>
          </cell>
          <cell r="D26" t="str">
            <v>03.08.1995, МС</v>
          </cell>
          <cell r="E26" t="str">
            <v>ЦФО</v>
          </cell>
          <cell r="F26" t="str">
            <v xml:space="preserve">Курская, </v>
          </cell>
          <cell r="H26" t="str">
            <v>Курасбедиани ЗВ</v>
          </cell>
          <cell r="J26">
            <v>1</v>
          </cell>
          <cell r="K26" t="str">
            <v>МС</v>
          </cell>
        </row>
        <row r="27">
          <cell r="B27">
            <v>21</v>
          </cell>
          <cell r="C27" t="str">
            <v>АРТЕМОВ Вадим Валерьевич</v>
          </cell>
          <cell r="D27" t="str">
            <v>30.08.1999, КМС</v>
          </cell>
          <cell r="E27" t="str">
            <v>ЦФО</v>
          </cell>
          <cell r="F27" t="str">
            <v>Московская,</v>
          </cell>
          <cell r="H27" t="str">
            <v>Сыртланов ДС, Баринова МВ</v>
          </cell>
          <cell r="J27">
            <v>1</v>
          </cell>
          <cell r="K27" t="str">
            <v>КМС</v>
          </cell>
        </row>
        <row r="28">
          <cell r="B28">
            <v>22</v>
          </cell>
          <cell r="C28" t="str">
            <v>МЕДНОВ Егор Сергеевич</v>
          </cell>
          <cell r="D28" t="str">
            <v>24.06.1998, КМС</v>
          </cell>
          <cell r="E28" t="str">
            <v>ЦФО</v>
          </cell>
          <cell r="F28" t="str">
            <v>Рязанская,</v>
          </cell>
          <cell r="H28" t="str">
            <v>Яковенко ДВ, Савельев ЕА</v>
          </cell>
          <cell r="J28">
            <v>1</v>
          </cell>
          <cell r="K28" t="str">
            <v>КМС</v>
          </cell>
        </row>
        <row r="29">
          <cell r="B29">
            <v>23</v>
          </cell>
          <cell r="C29" t="str">
            <v>ФЕДОРОВИЧ Марати Владимирович</v>
          </cell>
          <cell r="D29" t="str">
            <v>01.01.1991, МС</v>
          </cell>
          <cell r="E29" t="str">
            <v>ЦФО</v>
          </cell>
          <cell r="F29" t="str">
            <v>Ярославская,</v>
          </cell>
          <cell r="H29" t="str">
            <v>Хорев ЮА, Федорович АВ</v>
          </cell>
          <cell r="J29">
            <v>1</v>
          </cell>
          <cell r="K29" t="str">
            <v>МС</v>
          </cell>
        </row>
        <row r="30">
          <cell r="B30">
            <v>24</v>
          </cell>
          <cell r="C30" t="str">
            <v>ШАХБАЗЯН Карен Хачикович</v>
          </cell>
          <cell r="D30" t="str">
            <v>15.08.1999, КМС</v>
          </cell>
          <cell r="E30" t="str">
            <v>ЦФО</v>
          </cell>
          <cell r="F30" t="str">
            <v>Московская,</v>
          </cell>
          <cell r="H30" t="str">
            <v>Сосунов ИВ, Баринова МВ</v>
          </cell>
          <cell r="J30">
            <v>1</v>
          </cell>
          <cell r="K30" t="str">
            <v>КМС</v>
          </cell>
        </row>
        <row r="31">
          <cell r="J31">
            <v>1</v>
          </cell>
          <cell r="K31">
            <v>0</v>
          </cell>
        </row>
        <row r="32">
          <cell r="J32">
            <v>1</v>
          </cell>
          <cell r="K32">
            <v>0</v>
          </cell>
        </row>
        <row r="33">
          <cell r="J33">
            <v>1</v>
          </cell>
          <cell r="K33">
            <v>0</v>
          </cell>
        </row>
        <row r="34">
          <cell r="J34">
            <v>1</v>
          </cell>
          <cell r="K34">
            <v>0</v>
          </cell>
        </row>
        <row r="35">
          <cell r="J35">
            <v>1</v>
          </cell>
          <cell r="K35">
            <v>0</v>
          </cell>
        </row>
        <row r="36">
          <cell r="J36">
            <v>1</v>
          </cell>
          <cell r="K36">
            <v>0</v>
          </cell>
        </row>
        <row r="37">
          <cell r="J37">
            <v>1</v>
          </cell>
          <cell r="K37">
            <v>0</v>
          </cell>
        </row>
        <row r="38">
          <cell r="J38">
            <v>1</v>
          </cell>
          <cell r="K38">
            <v>0</v>
          </cell>
        </row>
      </sheetData>
      <sheetData sheetId="1"/>
      <sheetData sheetId="2"/>
      <sheetData sheetId="3"/>
      <sheetData sheetId="4">
        <row r="6">
          <cell r="C6" t="str">
            <v>ФЕДОРОВИЧ Марати Владимирович</v>
          </cell>
          <cell r="D6" t="str">
            <v>01.01.1991, МС</v>
          </cell>
          <cell r="E6" t="str">
            <v>ЦФО</v>
          </cell>
          <cell r="F6" t="str">
            <v>Ярославская,</v>
          </cell>
          <cell r="G6">
            <v>0</v>
          </cell>
          <cell r="H6" t="str">
            <v>Хорев ЮА, Федорович АВ</v>
          </cell>
        </row>
        <row r="8">
          <cell r="C8" t="str">
            <v>КОНДРАШКИН Алексей Сергеевич</v>
          </cell>
          <cell r="D8" t="str">
            <v>22.07.1992, МС</v>
          </cell>
          <cell r="E8" t="str">
            <v>ЦФО</v>
          </cell>
          <cell r="F8" t="str">
            <v>Московская,</v>
          </cell>
          <cell r="G8">
            <v>0</v>
          </cell>
          <cell r="H8" t="str">
            <v>Кандрашкина ЛФ, Кондрашкин СА</v>
          </cell>
        </row>
        <row r="10">
          <cell r="C10" t="str">
            <v>БУЛДАКОВ Валентин Сергеевич</v>
          </cell>
          <cell r="D10" t="str">
            <v>18.02.1998, 1р</v>
          </cell>
          <cell r="E10" t="str">
            <v>ЦФО</v>
          </cell>
          <cell r="F10" t="str">
            <v>Воронежская,</v>
          </cell>
          <cell r="G10">
            <v>0</v>
          </cell>
          <cell r="H10" t="str">
            <v>Выхованец ИА</v>
          </cell>
        </row>
        <row r="12">
          <cell r="C12" t="str">
            <v>МЕДНОВ Егор Сергеевич</v>
          </cell>
          <cell r="D12" t="str">
            <v>24.06.1998, КМС</v>
          </cell>
          <cell r="E12" t="str">
            <v>ЦФО</v>
          </cell>
          <cell r="F12" t="str">
            <v>Рязанская,</v>
          </cell>
          <cell r="G12">
            <v>0</v>
          </cell>
          <cell r="H12" t="str">
            <v>Яковенко ДВ, Савельев ЕА</v>
          </cell>
        </row>
        <row r="14">
          <cell r="C14" t="str">
            <v>ИЛЛАРИОНОВ Алексей Петрович</v>
          </cell>
          <cell r="D14" t="str">
            <v>31.08.1996, МС</v>
          </cell>
          <cell r="E14" t="str">
            <v>ЦФО</v>
          </cell>
          <cell r="F14" t="str">
            <v>Тульская,</v>
          </cell>
          <cell r="G14">
            <v>0</v>
          </cell>
          <cell r="H14" t="str">
            <v>Маштаков СВ, Пегасов СВ</v>
          </cell>
        </row>
        <row r="16">
          <cell r="C16" t="str">
            <v>ПЕРЕТРУХИН Никита Валерьевич</v>
          </cell>
          <cell r="D16" t="str">
            <v>25.11.1996, КМС</v>
          </cell>
          <cell r="E16" t="str">
            <v>ЦФО</v>
          </cell>
          <cell r="F16" t="str">
            <v>Рязанская,</v>
          </cell>
          <cell r="G16">
            <v>0</v>
          </cell>
          <cell r="H16" t="str">
            <v>Перетрухин ВН, Савельев ЕА</v>
          </cell>
        </row>
      </sheetData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полуфинал"/>
      <sheetName val="Ит.пр"/>
      <sheetName val="СТАРТОВЫЙ"/>
      <sheetName val="нагр. лист"/>
    </sheetNames>
    <sheetDataSet>
      <sheetData sheetId="0">
        <row r="7">
          <cell r="B7">
            <v>1</v>
          </cell>
          <cell r="C7" t="str">
            <v>АРАЛОВ Михаил Герасимович</v>
          </cell>
          <cell r="D7" t="str">
            <v>25.10.1985, МС</v>
          </cell>
          <cell r="E7" t="str">
            <v>ЦФО</v>
          </cell>
          <cell r="F7" t="str">
            <v>Ярославская,</v>
          </cell>
          <cell r="H7" t="str">
            <v>Тихвинский БГ</v>
          </cell>
          <cell r="J7">
            <v>1</v>
          </cell>
          <cell r="K7" t="str">
            <v>МС</v>
          </cell>
          <cell r="Y7" t="str">
            <v>Белгородская</v>
          </cell>
          <cell r="AH7">
            <v>16</v>
          </cell>
        </row>
        <row r="8">
          <cell r="B8">
            <v>2</v>
          </cell>
          <cell r="C8" t="str">
            <v>НЕВРЮЕВ Дмитрий Сергеевич</v>
          </cell>
          <cell r="D8" t="str">
            <v>25.08.1995, КМС</v>
          </cell>
          <cell r="E8" t="str">
            <v>ЦФО</v>
          </cell>
          <cell r="F8" t="str">
            <v>Брянская,</v>
          </cell>
          <cell r="H8" t="str">
            <v>Терешок АА</v>
          </cell>
          <cell r="J8">
            <v>1</v>
          </cell>
          <cell r="K8" t="str">
            <v>КМС</v>
          </cell>
          <cell r="Y8" t="str">
            <v>Брянская</v>
          </cell>
        </row>
        <row r="9">
          <cell r="B9">
            <v>3</v>
          </cell>
          <cell r="C9" t="str">
            <v>ШАЙХОВ Абдуло Пулодович</v>
          </cell>
          <cell r="D9" t="str">
            <v>28.12.1990, МС</v>
          </cell>
          <cell r="E9" t="str">
            <v>ЦФО</v>
          </cell>
          <cell r="F9" t="str">
            <v xml:space="preserve">Тверская, </v>
          </cell>
          <cell r="H9" t="str">
            <v>Маатюшенский АВ</v>
          </cell>
          <cell r="J9">
            <v>1</v>
          </cell>
          <cell r="K9" t="str">
            <v>МС</v>
          </cell>
          <cell r="Y9" t="str">
            <v>Владимирская</v>
          </cell>
        </row>
        <row r="10">
          <cell r="B10">
            <v>4</v>
          </cell>
          <cell r="C10" t="str">
            <v>МАГАРЛАМОВ Нурал Муталм-оглы</v>
          </cell>
          <cell r="D10" t="str">
            <v>14.05.1997, 1р</v>
          </cell>
          <cell r="E10" t="str">
            <v>ЦФО</v>
          </cell>
          <cell r="F10" t="str">
            <v>Воронежская,</v>
          </cell>
          <cell r="H10" t="str">
            <v>Гончаров СЮ</v>
          </cell>
          <cell r="J10">
            <v>1</v>
          </cell>
          <cell r="K10" t="str">
            <v>1р</v>
          </cell>
          <cell r="Y10" t="str">
            <v>Воронежская</v>
          </cell>
        </row>
        <row r="11">
          <cell r="B11">
            <v>5</v>
          </cell>
          <cell r="C11" t="str">
            <v>ПЕРШИН Александр Евгеньевич</v>
          </cell>
          <cell r="D11" t="str">
            <v>20.08.2000, КМС</v>
          </cell>
          <cell r="E11" t="str">
            <v>ЦФО</v>
          </cell>
          <cell r="F11" t="str">
            <v xml:space="preserve">Владимирская, </v>
          </cell>
          <cell r="H11" t="str">
            <v>Гусев АВ, Нехорошков МВ</v>
          </cell>
          <cell r="J11">
            <v>1</v>
          </cell>
          <cell r="K11" t="str">
            <v>КМС</v>
          </cell>
          <cell r="Y11" t="str">
            <v>Курская</v>
          </cell>
        </row>
        <row r="12">
          <cell r="B12">
            <v>6</v>
          </cell>
          <cell r="C12" t="str">
            <v>ЯГОДКИН Евгений Васильевич</v>
          </cell>
          <cell r="D12" t="str">
            <v>08.07.1985, КМС</v>
          </cell>
          <cell r="E12" t="str">
            <v>ЦФО</v>
          </cell>
          <cell r="F12" t="str">
            <v>Воронежская,</v>
          </cell>
          <cell r="H12" t="str">
            <v>Азаров НН</v>
          </cell>
          <cell r="J12">
            <v>1</v>
          </cell>
          <cell r="K12" t="str">
            <v>КМС</v>
          </cell>
          <cell r="Y12" t="str">
            <v>Рязанская</v>
          </cell>
        </row>
        <row r="13">
          <cell r="B13">
            <v>7</v>
          </cell>
          <cell r="C13" t="str">
            <v>КОБЗЕВ Андрей Витальевич</v>
          </cell>
          <cell r="D13" t="str">
            <v>19.08.1992, МС</v>
          </cell>
          <cell r="E13" t="str">
            <v>ЦФО</v>
          </cell>
          <cell r="F13" t="str">
            <v>Белгородская,</v>
          </cell>
          <cell r="H13" t="str">
            <v>Немшилов ОГ, Городов СА</v>
          </cell>
          <cell r="J13">
            <v>1</v>
          </cell>
          <cell r="K13" t="str">
            <v>МС</v>
          </cell>
          <cell r="Y13" t="str">
            <v>Тамбовская</v>
          </cell>
        </row>
        <row r="14">
          <cell r="B14">
            <v>8</v>
          </cell>
          <cell r="C14" t="str">
            <v>ТОЛКАЧЕВ Андрей Алексеевич</v>
          </cell>
          <cell r="D14" t="str">
            <v>08.09.1992, МС</v>
          </cell>
          <cell r="E14" t="str">
            <v>ЦФО</v>
          </cell>
          <cell r="F14" t="str">
            <v>Рязанская,</v>
          </cell>
          <cell r="H14" t="str">
            <v>Гаврюшин ЮА, Гришакин КВ</v>
          </cell>
          <cell r="J14">
            <v>1</v>
          </cell>
          <cell r="K14" t="str">
            <v>МС</v>
          </cell>
          <cell r="Y14" t="str">
            <v>Тверская</v>
          </cell>
        </row>
        <row r="15">
          <cell r="B15">
            <v>9</v>
          </cell>
          <cell r="C15" t="str">
            <v>СМОТРОВ Алексей Юрьевич</v>
          </cell>
          <cell r="D15" t="str">
            <v>17.02.2000, КМС</v>
          </cell>
          <cell r="E15" t="str">
            <v>ЦФО</v>
          </cell>
          <cell r="F15" t="str">
            <v>Воронежская,</v>
          </cell>
          <cell r="H15" t="str">
            <v>Выхованец ИА</v>
          </cell>
          <cell r="J15">
            <v>1</v>
          </cell>
          <cell r="K15" t="str">
            <v>КМС</v>
          </cell>
          <cell r="Y15" t="str">
            <v>Тульская</v>
          </cell>
        </row>
        <row r="16">
          <cell r="B16">
            <v>10</v>
          </cell>
          <cell r="C16" t="str">
            <v>КУСОВ Азамат Байзетович</v>
          </cell>
          <cell r="D16" t="str">
            <v>10.07.1997, КМС</v>
          </cell>
          <cell r="E16" t="str">
            <v>ЦФО</v>
          </cell>
          <cell r="F16" t="str">
            <v>Белгородская,</v>
          </cell>
          <cell r="H16" t="str">
            <v>Немшилов ОП</v>
          </cell>
          <cell r="J16">
            <v>1</v>
          </cell>
          <cell r="K16" t="str">
            <v>КМС</v>
          </cell>
          <cell r="Y16" t="str">
            <v>Ярославская</v>
          </cell>
        </row>
        <row r="17">
          <cell r="B17">
            <v>11</v>
          </cell>
          <cell r="C17" t="str">
            <v>ГУРБАНОВ Руслан Рустамович</v>
          </cell>
          <cell r="D17" t="str">
            <v>14.12.1994, КМС</v>
          </cell>
          <cell r="E17" t="str">
            <v>ЦФО</v>
          </cell>
          <cell r="F17" t="str">
            <v>Тульская,</v>
          </cell>
          <cell r="H17" t="str">
            <v>Афонина ИП, Ворфаламев ВП</v>
          </cell>
          <cell r="J17">
            <v>1</v>
          </cell>
          <cell r="K17" t="str">
            <v>КМС</v>
          </cell>
        </row>
        <row r="18">
          <cell r="B18">
            <v>12</v>
          </cell>
          <cell r="C18" t="str">
            <v>ТУРКОВ Сергей Васильевич</v>
          </cell>
          <cell r="D18" t="str">
            <v>14.08.1994, МС</v>
          </cell>
          <cell r="E18" t="str">
            <v>ЦФО</v>
          </cell>
          <cell r="F18" t="str">
            <v>Тульская,</v>
          </cell>
          <cell r="H18" t="str">
            <v>Кавях НА</v>
          </cell>
          <cell r="J18">
            <v>1</v>
          </cell>
          <cell r="K18" t="str">
            <v>МС</v>
          </cell>
        </row>
        <row r="19">
          <cell r="B19">
            <v>13</v>
          </cell>
          <cell r="C19" t="str">
            <v>ХАН Никита Алексеевич</v>
          </cell>
          <cell r="D19" t="str">
            <v>15.10.1998, КМС</v>
          </cell>
          <cell r="E19" t="str">
            <v>ЦФО</v>
          </cell>
          <cell r="F19" t="str">
            <v>Тамбовская,</v>
          </cell>
          <cell r="H19" t="str">
            <v>Кувалдин СН</v>
          </cell>
          <cell r="J19">
            <v>1</v>
          </cell>
          <cell r="K19" t="str">
            <v>КМС</v>
          </cell>
        </row>
        <row r="20">
          <cell r="B20">
            <v>14</v>
          </cell>
          <cell r="C20" t="str">
            <v>МЕЛЬНИКОВ Антон Сергеевич</v>
          </cell>
          <cell r="D20" t="str">
            <v>15.05.1991, МС</v>
          </cell>
          <cell r="E20" t="str">
            <v>ЦФО</v>
          </cell>
          <cell r="F20" t="str">
            <v xml:space="preserve">Владимирская, </v>
          </cell>
          <cell r="H20" t="str">
            <v>Кашутин АВ, Андреев АС</v>
          </cell>
          <cell r="J20">
            <v>1</v>
          </cell>
          <cell r="K20" t="str">
            <v>МС</v>
          </cell>
        </row>
        <row r="21">
          <cell r="B21">
            <v>15</v>
          </cell>
          <cell r="C21" t="str">
            <v>ПРОКОФЬЕВ Иван Николаевич</v>
          </cell>
          <cell r="D21" t="str">
            <v>09.04.2000, КМС</v>
          </cell>
          <cell r="E21" t="str">
            <v>ЦФО</v>
          </cell>
          <cell r="F21" t="str">
            <v>Воронежская,</v>
          </cell>
          <cell r="H21" t="str">
            <v>Ефремов МА</v>
          </cell>
          <cell r="J21">
            <v>1</v>
          </cell>
          <cell r="K21" t="str">
            <v>КМС</v>
          </cell>
        </row>
        <row r="22">
          <cell r="B22">
            <v>16</v>
          </cell>
          <cell r="C22" t="str">
            <v>НЕГЕР Михаил Васильевич</v>
          </cell>
          <cell r="D22" t="str">
            <v>22.11.1992, КМС</v>
          </cell>
          <cell r="E22" t="str">
            <v>ЦФО</v>
          </cell>
          <cell r="F22" t="str">
            <v xml:space="preserve">Курская, </v>
          </cell>
          <cell r="H22" t="str">
            <v>Курасбедиани ЗВ</v>
          </cell>
          <cell r="J22">
            <v>1</v>
          </cell>
          <cell r="K22" t="str">
            <v>КМС</v>
          </cell>
        </row>
      </sheetData>
      <sheetData sheetId="1"/>
      <sheetData sheetId="2"/>
      <sheetData sheetId="3"/>
      <sheetData sheetId="4">
        <row r="6">
          <cell r="C6" t="str">
            <v>АРАЛОВ Михаил Герасимович</v>
          </cell>
          <cell r="D6" t="str">
            <v>25.10.1985, МС</v>
          </cell>
          <cell r="E6" t="str">
            <v>ЦФО</v>
          </cell>
          <cell r="F6" t="str">
            <v>Ярославская,</v>
          </cell>
          <cell r="G6">
            <v>0</v>
          </cell>
          <cell r="H6" t="str">
            <v>Тихвинский БГ</v>
          </cell>
        </row>
        <row r="8">
          <cell r="C8" t="str">
            <v>НЕВРЮЕВ Дмитрий Сергеевич</v>
          </cell>
          <cell r="D8" t="str">
            <v>25.08.1995, КМС</v>
          </cell>
          <cell r="E8" t="str">
            <v>ЦФО</v>
          </cell>
          <cell r="F8" t="str">
            <v>Брянская,</v>
          </cell>
          <cell r="G8">
            <v>0</v>
          </cell>
          <cell r="H8" t="str">
            <v>Терешок АА</v>
          </cell>
        </row>
        <row r="10">
          <cell r="C10" t="str">
            <v>КОБЗЕВ Андрей Витальевич</v>
          </cell>
          <cell r="D10" t="str">
            <v>19.08.1992, МС</v>
          </cell>
          <cell r="E10" t="str">
            <v>ЦФО</v>
          </cell>
          <cell r="F10" t="str">
            <v>Белгородская,</v>
          </cell>
          <cell r="G10">
            <v>0</v>
          </cell>
          <cell r="H10" t="str">
            <v>Немшилов ОГ, Городов СА</v>
          </cell>
        </row>
        <row r="12">
          <cell r="C12" t="str">
            <v>ХАН Никита Алексеевич</v>
          </cell>
          <cell r="D12" t="str">
            <v>15.10.1998, КМС</v>
          </cell>
          <cell r="E12" t="str">
            <v>ЦФО</v>
          </cell>
          <cell r="F12" t="str">
            <v>Тамбовская,</v>
          </cell>
          <cell r="G12">
            <v>0</v>
          </cell>
          <cell r="H12" t="str">
            <v>Кувалдин СН</v>
          </cell>
        </row>
        <row r="14">
          <cell r="C14" t="str">
            <v>ТУРКОВ Сергей Васильевич</v>
          </cell>
          <cell r="D14" t="str">
            <v>14.08.1994, МС</v>
          </cell>
          <cell r="E14" t="str">
            <v>ЦФО</v>
          </cell>
          <cell r="F14" t="str">
            <v>Тульская,</v>
          </cell>
          <cell r="G14">
            <v>0</v>
          </cell>
          <cell r="H14" t="str">
            <v>Кавях НА</v>
          </cell>
        </row>
        <row r="16">
          <cell r="C16" t="str">
            <v>НЕГЕР Михаил Васильевич</v>
          </cell>
          <cell r="D16" t="str">
            <v>22.11.1992, КМС</v>
          </cell>
          <cell r="E16" t="str">
            <v>ЦФО</v>
          </cell>
          <cell r="F16" t="str">
            <v xml:space="preserve">Курская, </v>
          </cell>
          <cell r="G16">
            <v>0</v>
          </cell>
          <cell r="H16" t="str">
            <v>Курасбедиани ЗВ</v>
          </cell>
        </row>
      </sheetData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медали"/>
      <sheetName val="Ит.пр"/>
      <sheetName val="наградной лист"/>
      <sheetName val="Стартовый"/>
    </sheetNames>
    <sheetDataSet>
      <sheetData sheetId="0">
        <row r="7">
          <cell r="B7">
            <v>1</v>
          </cell>
          <cell r="C7" t="str">
            <v>КОРОТКИХ Павел Александрович</v>
          </cell>
          <cell r="D7" t="str">
            <v>03.07.1999, КМС</v>
          </cell>
          <cell r="E7" t="str">
            <v>ЦФО</v>
          </cell>
          <cell r="F7" t="str">
            <v>Воронежская,</v>
          </cell>
          <cell r="H7" t="str">
            <v>Карпов АА</v>
          </cell>
          <cell r="J7">
            <v>1</v>
          </cell>
          <cell r="K7" t="str">
            <v>КМС</v>
          </cell>
          <cell r="Y7" t="str">
            <v>Белгородская</v>
          </cell>
          <cell r="AH7">
            <v>22</v>
          </cell>
        </row>
        <row r="8">
          <cell r="B8">
            <v>2</v>
          </cell>
          <cell r="C8" t="str">
            <v>ДОЛМОНЕГО Владислав Андреевич</v>
          </cell>
          <cell r="D8" t="str">
            <v>02.07.1997, 1р</v>
          </cell>
          <cell r="E8" t="str">
            <v>ЦФО</v>
          </cell>
          <cell r="F8" t="str">
            <v>Воронежская,</v>
          </cell>
          <cell r="H8" t="str">
            <v>Выхованец ИА</v>
          </cell>
          <cell r="J8">
            <v>1</v>
          </cell>
          <cell r="K8" t="str">
            <v>1р</v>
          </cell>
          <cell r="Y8" t="str">
            <v>Владимирская</v>
          </cell>
        </row>
        <row r="9">
          <cell r="B9">
            <v>3</v>
          </cell>
          <cell r="C9" t="str">
            <v>КАРПЕНКО Арэн Сергеевич</v>
          </cell>
          <cell r="D9" t="str">
            <v>01.07.2000, КМС</v>
          </cell>
          <cell r="E9" t="str">
            <v>ЦФО</v>
          </cell>
          <cell r="F9" t="str">
            <v>Воронежская,</v>
          </cell>
          <cell r="H9" t="str">
            <v>Выхованец ИА</v>
          </cell>
          <cell r="J9">
            <v>1</v>
          </cell>
          <cell r="K9" t="str">
            <v>КМС</v>
          </cell>
          <cell r="Y9" t="str">
            <v>Воронежская</v>
          </cell>
        </row>
        <row r="10">
          <cell r="B10">
            <v>4</v>
          </cell>
          <cell r="C10" t="str">
            <v>НАЗАРОВ Владислав Геннадьевич</v>
          </cell>
          <cell r="D10" t="str">
            <v>21.06.1996, КМС</v>
          </cell>
          <cell r="E10" t="str">
            <v>ЦФО</v>
          </cell>
          <cell r="F10" t="str">
            <v>Тульская,</v>
          </cell>
          <cell r="H10" t="str">
            <v>Самбровский СВ, Двоеглазов ПВ</v>
          </cell>
          <cell r="J10">
            <v>1</v>
          </cell>
          <cell r="K10" t="str">
            <v>КМС</v>
          </cell>
          <cell r="Y10" t="str">
            <v>Ивановская</v>
          </cell>
        </row>
        <row r="11">
          <cell r="B11">
            <v>5</v>
          </cell>
          <cell r="C11" t="str">
            <v>ОНЕГОВ Никита Александрович</v>
          </cell>
          <cell r="D11" t="str">
            <v>06.08.1988, МС</v>
          </cell>
          <cell r="E11" t="str">
            <v>ЦФО</v>
          </cell>
          <cell r="F11" t="str">
            <v xml:space="preserve">Владимирская, </v>
          </cell>
          <cell r="H11" t="str">
            <v>Куприков АА, Веретенников ЮН</v>
          </cell>
          <cell r="J11">
            <v>1</v>
          </cell>
          <cell r="K11" t="str">
            <v>МС</v>
          </cell>
          <cell r="Y11" t="str">
            <v>Липецкая</v>
          </cell>
        </row>
        <row r="12">
          <cell r="B12">
            <v>6</v>
          </cell>
          <cell r="C12" t="str">
            <v>АГАФОНОВ Никита Владимирович</v>
          </cell>
          <cell r="D12" t="str">
            <v>25.09.1996, МС</v>
          </cell>
          <cell r="E12" t="str">
            <v>ЦФО</v>
          </cell>
          <cell r="F12" t="str">
            <v xml:space="preserve">Липецкая, </v>
          </cell>
          <cell r="H12" t="str">
            <v>Антонов СВ</v>
          </cell>
          <cell r="J12">
            <v>1</v>
          </cell>
          <cell r="K12" t="str">
            <v>МС</v>
          </cell>
          <cell r="Y12" t="str">
            <v>Московская</v>
          </cell>
        </row>
        <row r="13">
          <cell r="B13">
            <v>7</v>
          </cell>
          <cell r="C13" t="str">
            <v>ФАТОВ Николай Николаевич</v>
          </cell>
          <cell r="D13" t="str">
            <v>11.06.1997, КМС</v>
          </cell>
          <cell r="E13" t="str">
            <v>ЦФО</v>
          </cell>
          <cell r="F13" t="str">
            <v>Смоленская,</v>
          </cell>
          <cell r="H13" t="str">
            <v>Ермаченков СА</v>
          </cell>
          <cell r="J13">
            <v>1</v>
          </cell>
          <cell r="K13" t="str">
            <v>КМС</v>
          </cell>
          <cell r="Y13" t="str">
            <v>Рязанская</v>
          </cell>
        </row>
        <row r="14">
          <cell r="B14">
            <v>8</v>
          </cell>
          <cell r="C14" t="str">
            <v>ОГАРЫШЕВ Алексей Сергеевич</v>
          </cell>
          <cell r="D14" t="str">
            <v>06.03.1988, МСМК</v>
          </cell>
          <cell r="E14" t="str">
            <v>ЦФО</v>
          </cell>
          <cell r="F14" t="str">
            <v xml:space="preserve">Владимирская, </v>
          </cell>
          <cell r="H14" t="str">
            <v>Куприков АА, Веретенников ЮН</v>
          </cell>
          <cell r="J14">
            <v>1</v>
          </cell>
          <cell r="K14" t="str">
            <v>МСМК</v>
          </cell>
          <cell r="Y14" t="str">
            <v>Смоленская</v>
          </cell>
        </row>
        <row r="15">
          <cell r="B15">
            <v>9</v>
          </cell>
          <cell r="C15" t="str">
            <v>ТИТОВ Александр Николаевич</v>
          </cell>
          <cell r="D15" t="str">
            <v>06.08.1997, КМС</v>
          </cell>
          <cell r="E15" t="str">
            <v>ЦФО</v>
          </cell>
          <cell r="F15" t="str">
            <v xml:space="preserve">Липецкая, </v>
          </cell>
          <cell r="H15" t="str">
            <v>Титов ВВ</v>
          </cell>
          <cell r="J15">
            <v>1</v>
          </cell>
          <cell r="K15" t="str">
            <v>КМС</v>
          </cell>
          <cell r="Y15" t="str">
            <v>Тверская</v>
          </cell>
        </row>
        <row r="16">
          <cell r="B16">
            <v>10</v>
          </cell>
          <cell r="C16" t="str">
            <v>КУКУШКИН Федор Андреевич</v>
          </cell>
          <cell r="D16" t="str">
            <v>16.06.1993, МС</v>
          </cell>
          <cell r="E16" t="str">
            <v>ЦФО</v>
          </cell>
          <cell r="F16" t="str">
            <v>Ивановская,</v>
          </cell>
          <cell r="H16" t="str">
            <v>Куузнецов ВА</v>
          </cell>
          <cell r="J16">
            <v>1</v>
          </cell>
          <cell r="K16" t="str">
            <v>МС</v>
          </cell>
          <cell r="Y16" t="str">
            <v>Тульская</v>
          </cell>
        </row>
        <row r="17">
          <cell r="B17">
            <v>11</v>
          </cell>
          <cell r="C17" t="str">
            <v>АНОХИН Виктор Николаевич</v>
          </cell>
          <cell r="D17" t="str">
            <v>24.04.1992, МС</v>
          </cell>
          <cell r="E17" t="str">
            <v>ЦФО</v>
          </cell>
          <cell r="F17" t="str">
            <v>Московская,</v>
          </cell>
          <cell r="H17" t="str">
            <v>Павлов АМ</v>
          </cell>
          <cell r="J17">
            <v>1</v>
          </cell>
          <cell r="K17" t="str">
            <v>МС</v>
          </cell>
        </row>
        <row r="18">
          <cell r="B18">
            <v>12</v>
          </cell>
          <cell r="C18" t="str">
            <v>РУСТАМОВ Джамал Жалилович</v>
          </cell>
          <cell r="D18" t="str">
            <v>24.01.1994, КМС</v>
          </cell>
          <cell r="E18" t="str">
            <v>ЦФО</v>
          </cell>
          <cell r="F18" t="str">
            <v>Белгородская,</v>
          </cell>
          <cell r="H18" t="str">
            <v>Лазарев АИ, Рустамов КП</v>
          </cell>
          <cell r="J18">
            <v>1</v>
          </cell>
          <cell r="K18" t="str">
            <v>КМС</v>
          </cell>
        </row>
        <row r="19">
          <cell r="B19">
            <v>13</v>
          </cell>
          <cell r="C19" t="str">
            <v>ТОКАРЕВ Роман Александрович</v>
          </cell>
          <cell r="D19" t="str">
            <v>08.06.1991, МСМК</v>
          </cell>
          <cell r="E19" t="str">
            <v>ЦФО</v>
          </cell>
          <cell r="F19" t="str">
            <v>Воронежская,</v>
          </cell>
          <cell r="H19" t="str">
            <v>Потолов БМ</v>
          </cell>
          <cell r="J19">
            <v>1</v>
          </cell>
          <cell r="K19" t="str">
            <v>МСМК</v>
          </cell>
        </row>
        <row r="20">
          <cell r="B20">
            <v>14</v>
          </cell>
          <cell r="C20" t="str">
            <v>МАРЧЕНКО Иван Николаевич</v>
          </cell>
          <cell r="D20" t="str">
            <v>07.07.1983, МС</v>
          </cell>
          <cell r="E20" t="str">
            <v>ЦФО</v>
          </cell>
          <cell r="F20" t="str">
            <v>Воронежская,</v>
          </cell>
          <cell r="H20" t="str">
            <v>Карпов АА</v>
          </cell>
          <cell r="J20">
            <v>1</v>
          </cell>
          <cell r="K20" t="str">
            <v>МС</v>
          </cell>
        </row>
        <row r="21">
          <cell r="B21">
            <v>15</v>
          </cell>
          <cell r="C21" t="str">
            <v>СВЯТСКИЙ Михаил Владимирович</v>
          </cell>
          <cell r="D21" t="str">
            <v>06.10.1997, КМС</v>
          </cell>
          <cell r="E21" t="str">
            <v>ЦФО</v>
          </cell>
          <cell r="F21" t="str">
            <v>Рязанская,</v>
          </cell>
          <cell r="H21" t="str">
            <v>Богодаев ВН, Жуков СИ</v>
          </cell>
          <cell r="J21">
            <v>1</v>
          </cell>
          <cell r="K21" t="str">
            <v>КМС</v>
          </cell>
        </row>
        <row r="22">
          <cell r="B22">
            <v>16</v>
          </cell>
          <cell r="C22" t="str">
            <v>ОСИПОВ Антон Петрович</v>
          </cell>
          <cell r="D22" t="str">
            <v>13.12.1997, КМС</v>
          </cell>
          <cell r="E22" t="str">
            <v>ЦФО</v>
          </cell>
          <cell r="F22" t="str">
            <v>Воронежская,</v>
          </cell>
          <cell r="H22" t="str">
            <v>Ефремов МА</v>
          </cell>
          <cell r="J22">
            <v>1</v>
          </cell>
          <cell r="K22" t="str">
            <v>КМС</v>
          </cell>
        </row>
        <row r="23">
          <cell r="B23">
            <v>17</v>
          </cell>
          <cell r="C23" t="str">
            <v>ЛУТОВИНОВ Константин Александрович</v>
          </cell>
          <cell r="D23" t="str">
            <v>02.07.1999, КМС</v>
          </cell>
          <cell r="E23" t="str">
            <v>ЦФО</v>
          </cell>
          <cell r="F23" t="str">
            <v>Белгородская,</v>
          </cell>
          <cell r="H23" t="str">
            <v>Корчагин АВ, Безрук АА</v>
          </cell>
          <cell r="J23">
            <v>1</v>
          </cell>
          <cell r="K23" t="str">
            <v>КМС</v>
          </cell>
        </row>
        <row r="24">
          <cell r="B24">
            <v>18</v>
          </cell>
          <cell r="C24" t="str">
            <v>ТАШРИФОВ Кобилджон Джурабекович</v>
          </cell>
          <cell r="D24" t="str">
            <v>06.07.1983, КМС</v>
          </cell>
          <cell r="E24" t="str">
            <v>ЦФО</v>
          </cell>
          <cell r="F24" t="str">
            <v xml:space="preserve">Тверская, </v>
          </cell>
          <cell r="H24" t="str">
            <v>Каверзин ПИ</v>
          </cell>
          <cell r="J24">
            <v>1</v>
          </cell>
          <cell r="K24" t="str">
            <v>КМС</v>
          </cell>
        </row>
        <row r="25">
          <cell r="B25">
            <v>19</v>
          </cell>
          <cell r="C25" t="str">
            <v>ДМИТРИЕВ Владимир Александрович</v>
          </cell>
          <cell r="D25" t="str">
            <v>31.01.1989, МС</v>
          </cell>
          <cell r="E25" t="str">
            <v>ЦФО</v>
          </cell>
          <cell r="F25" t="str">
            <v xml:space="preserve">Владимирская, </v>
          </cell>
          <cell r="H25" t="str">
            <v>Куприков АА</v>
          </cell>
          <cell r="J25">
            <v>1</v>
          </cell>
          <cell r="K25" t="str">
            <v>МС</v>
          </cell>
        </row>
        <row r="26">
          <cell r="B26">
            <v>20</v>
          </cell>
          <cell r="C26" t="str">
            <v>САФРОНОВ Владимир Александрович</v>
          </cell>
          <cell r="D26" t="str">
            <v>18.04.1997, МС</v>
          </cell>
          <cell r="E26" t="str">
            <v>ЦФО</v>
          </cell>
          <cell r="F26" t="str">
            <v>Рязанская,</v>
          </cell>
          <cell r="H26" t="str">
            <v>Брагин ИЕ Серегин СМ</v>
          </cell>
          <cell r="J26">
            <v>1</v>
          </cell>
          <cell r="K26" t="str">
            <v>МС</v>
          </cell>
        </row>
        <row r="27">
          <cell r="B27">
            <v>21</v>
          </cell>
          <cell r="C27" t="str">
            <v>КАСТЫРИН Артем Игоревич</v>
          </cell>
          <cell r="D27" t="str">
            <v>28.05.1996, КМС</v>
          </cell>
          <cell r="E27" t="str">
            <v>ЦФО</v>
          </cell>
          <cell r="F27" t="str">
            <v>Воронежская,</v>
          </cell>
          <cell r="H27" t="str">
            <v>Азаров НН</v>
          </cell>
          <cell r="J27">
            <v>1</v>
          </cell>
          <cell r="K27" t="str">
            <v>КМС</v>
          </cell>
        </row>
        <row r="28">
          <cell r="B28">
            <v>22</v>
          </cell>
          <cell r="C28" t="str">
            <v>КОЛЕСНИКОВ Ваид Холидович</v>
          </cell>
          <cell r="D28" t="str">
            <v>28.01.1998, КМС</v>
          </cell>
          <cell r="E28" t="str">
            <v>ЦФО</v>
          </cell>
          <cell r="F28" t="str">
            <v>Московская,</v>
          </cell>
          <cell r="H28" t="str">
            <v>Поликарпов АА</v>
          </cell>
          <cell r="J28">
            <v>1</v>
          </cell>
          <cell r="K28" t="str">
            <v>КМС</v>
          </cell>
        </row>
        <row r="29">
          <cell r="J29">
            <v>1</v>
          </cell>
          <cell r="K29">
            <v>0</v>
          </cell>
        </row>
        <row r="30">
          <cell r="J30">
            <v>1</v>
          </cell>
          <cell r="K30">
            <v>0</v>
          </cell>
        </row>
        <row r="31">
          <cell r="J31">
            <v>1</v>
          </cell>
          <cell r="K31">
            <v>0</v>
          </cell>
        </row>
        <row r="32">
          <cell r="J32">
            <v>1</v>
          </cell>
          <cell r="K32">
            <v>0</v>
          </cell>
        </row>
        <row r="33">
          <cell r="J33">
            <v>1</v>
          </cell>
          <cell r="K33">
            <v>0</v>
          </cell>
        </row>
        <row r="34">
          <cell r="J34">
            <v>1</v>
          </cell>
          <cell r="K34">
            <v>0</v>
          </cell>
        </row>
        <row r="35">
          <cell r="J35">
            <v>1</v>
          </cell>
          <cell r="K35">
            <v>0</v>
          </cell>
        </row>
        <row r="36">
          <cell r="J36">
            <v>1</v>
          </cell>
          <cell r="K36">
            <v>0</v>
          </cell>
        </row>
        <row r="37">
          <cell r="J37">
            <v>1</v>
          </cell>
          <cell r="K37">
            <v>0</v>
          </cell>
        </row>
        <row r="38">
          <cell r="J38">
            <v>1</v>
          </cell>
          <cell r="K38">
            <v>0</v>
          </cell>
        </row>
      </sheetData>
      <sheetData sheetId="1"/>
      <sheetData sheetId="2"/>
      <sheetData sheetId="3"/>
      <sheetData sheetId="4">
        <row r="6">
          <cell r="C6" t="str">
            <v>ТОКАРЕВ Роман Александрович</v>
          </cell>
          <cell r="D6" t="str">
            <v>08.06.1991, МСМК</v>
          </cell>
          <cell r="E6" t="str">
            <v>ЦФО</v>
          </cell>
          <cell r="F6" t="str">
            <v>Воронежская,</v>
          </cell>
          <cell r="G6">
            <v>0</v>
          </cell>
          <cell r="H6" t="str">
            <v>Потолов БМ</v>
          </cell>
        </row>
        <row r="8">
          <cell r="C8" t="str">
            <v>ОГАРЫШЕВ Алексей Сергеевич</v>
          </cell>
          <cell r="D8" t="str">
            <v>06.03.1988, МСМК</v>
          </cell>
          <cell r="E8" t="str">
            <v>ЦФО</v>
          </cell>
          <cell r="F8" t="str">
            <v xml:space="preserve">Владимирская, </v>
          </cell>
          <cell r="G8">
            <v>0</v>
          </cell>
          <cell r="H8" t="str">
            <v>Куприков АА, Веретенников ЮН</v>
          </cell>
        </row>
        <row r="10">
          <cell r="C10" t="str">
            <v>ОНЕГОВ Никита Александрович</v>
          </cell>
          <cell r="D10" t="str">
            <v>06.08.1988, МС</v>
          </cell>
          <cell r="E10" t="str">
            <v>ЦФО</v>
          </cell>
          <cell r="F10" t="str">
            <v xml:space="preserve">Владимирская, </v>
          </cell>
          <cell r="G10">
            <v>0</v>
          </cell>
          <cell r="H10" t="str">
            <v>Куприков АА, Веретенников ЮН</v>
          </cell>
        </row>
        <row r="12">
          <cell r="C12" t="str">
            <v>МАРЧЕНКО Иван Николаевич</v>
          </cell>
          <cell r="D12" t="str">
            <v>07.07.1983, МС</v>
          </cell>
          <cell r="E12" t="str">
            <v>ЦФО</v>
          </cell>
          <cell r="F12" t="str">
            <v>Воронежская,</v>
          </cell>
          <cell r="G12">
            <v>0</v>
          </cell>
          <cell r="H12" t="str">
            <v>Карпов АА</v>
          </cell>
        </row>
        <row r="14">
          <cell r="C14" t="str">
            <v>АГАФОНОВ Никита Владимирович</v>
          </cell>
          <cell r="D14" t="str">
            <v>25.09.1996, МС</v>
          </cell>
          <cell r="E14" t="str">
            <v>ЦФО</v>
          </cell>
          <cell r="F14" t="str">
            <v xml:space="preserve">Липецкая, </v>
          </cell>
          <cell r="G14">
            <v>0</v>
          </cell>
          <cell r="H14" t="str">
            <v>Антонов СВ</v>
          </cell>
        </row>
        <row r="16">
          <cell r="C16" t="str">
            <v>СВЯТСКИЙ Михаил Владимирович</v>
          </cell>
          <cell r="D16" t="str">
            <v>06.10.1997, КМС</v>
          </cell>
          <cell r="E16" t="str">
            <v>ЦФО</v>
          </cell>
          <cell r="F16" t="str">
            <v>Рязанская,</v>
          </cell>
          <cell r="G16">
            <v>0</v>
          </cell>
          <cell r="H16" t="str">
            <v>Богодаев ВН, Жуков СИ</v>
          </cell>
        </row>
      </sheetData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медали"/>
      <sheetName val="Ит.пр"/>
      <sheetName val="наградной лист"/>
      <sheetName val="Стартовый"/>
    </sheetNames>
    <sheetDataSet>
      <sheetData sheetId="0">
        <row r="7">
          <cell r="B7">
            <v>1</v>
          </cell>
          <cell r="C7" t="str">
            <v>ТАБУРЧЕНКО Павел Алексеевич</v>
          </cell>
          <cell r="D7" t="str">
            <v>28.04.1989, МС</v>
          </cell>
          <cell r="E7" t="str">
            <v>ЦФО</v>
          </cell>
          <cell r="F7" t="str">
            <v>Брянская,</v>
          </cell>
          <cell r="H7" t="str">
            <v>Михалин ВИ</v>
          </cell>
          <cell r="J7">
            <v>1</v>
          </cell>
          <cell r="K7" t="str">
            <v>МС</v>
          </cell>
          <cell r="Y7" t="str">
            <v>Белгородская</v>
          </cell>
          <cell r="AH7">
            <v>21</v>
          </cell>
        </row>
        <row r="8">
          <cell r="B8">
            <v>2</v>
          </cell>
          <cell r="C8" t="str">
            <v>ОСМАНОВ Мурат Джумшутович</v>
          </cell>
          <cell r="D8" t="str">
            <v>13.11.1995, КМС</v>
          </cell>
          <cell r="E8" t="str">
            <v>ЦФО</v>
          </cell>
          <cell r="F8" t="str">
            <v>Тульская,</v>
          </cell>
          <cell r="H8" t="str">
            <v>Максимов ДВ, Максимов ДА</v>
          </cell>
          <cell r="J8">
            <v>1</v>
          </cell>
          <cell r="K8" t="str">
            <v>КМС</v>
          </cell>
          <cell r="Y8" t="str">
            <v>Брянская</v>
          </cell>
        </row>
        <row r="9">
          <cell r="B9">
            <v>3</v>
          </cell>
          <cell r="C9" t="str">
            <v>НЕВЗОРОВ Роман Сергеевич</v>
          </cell>
          <cell r="D9" t="str">
            <v>20.12.1994, КМС</v>
          </cell>
          <cell r="E9" t="str">
            <v>ЦФО</v>
          </cell>
          <cell r="F9" t="str">
            <v>Тамбовская,</v>
          </cell>
          <cell r="H9" t="str">
            <v>Рязанов СВ</v>
          </cell>
          <cell r="J9">
            <v>1</v>
          </cell>
          <cell r="K9" t="str">
            <v>КМС</v>
          </cell>
          <cell r="Y9" t="str">
            <v>Воронежская</v>
          </cell>
        </row>
        <row r="10">
          <cell r="B10">
            <v>4</v>
          </cell>
          <cell r="C10" t="str">
            <v>БОЛОТСКИХ Евгений Васильевич</v>
          </cell>
          <cell r="D10" t="str">
            <v>15.10.1999, КМС</v>
          </cell>
          <cell r="E10" t="str">
            <v>ЦФО</v>
          </cell>
          <cell r="F10" t="str">
            <v>Белгородская,</v>
          </cell>
          <cell r="H10" t="str">
            <v>Корчагин АВ, Безрук АА</v>
          </cell>
          <cell r="J10">
            <v>1</v>
          </cell>
          <cell r="K10" t="str">
            <v>КМС</v>
          </cell>
          <cell r="Y10" t="str">
            <v>Калужкая</v>
          </cell>
        </row>
        <row r="11">
          <cell r="B11">
            <v>5</v>
          </cell>
          <cell r="C11" t="str">
            <v>МОИСЕЕВ егор Вадимович</v>
          </cell>
          <cell r="D11" t="str">
            <v>28.04.1995, МС</v>
          </cell>
          <cell r="E11" t="str">
            <v>ЦФО</v>
          </cell>
          <cell r="F11" t="str">
            <v>Рязанская,</v>
          </cell>
          <cell r="H11" t="str">
            <v>Фофанов КН, Серегин СМ</v>
          </cell>
          <cell r="J11">
            <v>1</v>
          </cell>
          <cell r="K11" t="str">
            <v>МС</v>
          </cell>
          <cell r="Y11" t="str">
            <v>Курская</v>
          </cell>
        </row>
        <row r="12">
          <cell r="B12">
            <v>6</v>
          </cell>
          <cell r="C12" t="str">
            <v>УЛЬЯХОВ Александр Александрович</v>
          </cell>
          <cell r="D12" t="str">
            <v>16.07.1988, МСМК</v>
          </cell>
          <cell r="E12" t="str">
            <v>ЦФО</v>
          </cell>
          <cell r="F12" t="str">
            <v>Брянская,</v>
          </cell>
          <cell r="H12" t="str">
            <v>Терешок АА, Терешок АА</v>
          </cell>
          <cell r="J12">
            <v>1</v>
          </cell>
          <cell r="K12" t="str">
            <v>МСМК</v>
          </cell>
          <cell r="Y12" t="str">
            <v>Московская</v>
          </cell>
        </row>
        <row r="13">
          <cell r="B13">
            <v>7</v>
          </cell>
          <cell r="C13" t="str">
            <v>МАНУКЯН Арутюн Самвелович</v>
          </cell>
          <cell r="D13" t="str">
            <v>29.03.1993, МС</v>
          </cell>
          <cell r="E13" t="str">
            <v>ЦФО</v>
          </cell>
          <cell r="F13" t="str">
            <v>Рязанская,</v>
          </cell>
          <cell r="H13" t="str">
            <v>Перетрухин ВН, Серегин СМ</v>
          </cell>
          <cell r="J13">
            <v>1</v>
          </cell>
          <cell r="K13" t="str">
            <v>МС</v>
          </cell>
          <cell r="Y13" t="str">
            <v>Рязанская</v>
          </cell>
        </row>
        <row r="14">
          <cell r="B14">
            <v>8</v>
          </cell>
          <cell r="C14" t="str">
            <v>СТЕПАШОВ Андрей Викторович</v>
          </cell>
          <cell r="D14" t="str">
            <v>01.01.1991, МС</v>
          </cell>
          <cell r="E14" t="str">
            <v>ЦФО</v>
          </cell>
          <cell r="F14" t="str">
            <v>Ярославская,</v>
          </cell>
          <cell r="H14" t="str">
            <v>Тихвинский БГ</v>
          </cell>
          <cell r="J14">
            <v>1</v>
          </cell>
          <cell r="K14" t="str">
            <v>МС</v>
          </cell>
          <cell r="Y14" t="str">
            <v>Тамбовская</v>
          </cell>
        </row>
        <row r="15">
          <cell r="B15">
            <v>9</v>
          </cell>
          <cell r="C15" t="str">
            <v>КУРБАНОВ Артур Шуайифович</v>
          </cell>
          <cell r="D15" t="str">
            <v>19.02.1993, 1р</v>
          </cell>
          <cell r="E15" t="str">
            <v>ЦФО</v>
          </cell>
          <cell r="F15" t="str">
            <v xml:space="preserve">Курская, </v>
          </cell>
          <cell r="H15" t="str">
            <v>Курасбедиани ЗВ</v>
          </cell>
          <cell r="J15">
            <v>1</v>
          </cell>
          <cell r="K15" t="str">
            <v>1р</v>
          </cell>
          <cell r="Y15" t="str">
            <v>Тверская</v>
          </cell>
        </row>
        <row r="16">
          <cell r="B16">
            <v>10</v>
          </cell>
          <cell r="C16" t="str">
            <v>ЖЕЛАГА Филипп Олегович</v>
          </cell>
          <cell r="D16" t="str">
            <v>15.05.1992, МС</v>
          </cell>
          <cell r="E16" t="str">
            <v>ЦФО</v>
          </cell>
          <cell r="F16" t="str">
            <v>Воронежская,</v>
          </cell>
          <cell r="H16" t="str">
            <v>Гончаров СЮ</v>
          </cell>
          <cell r="J16">
            <v>1</v>
          </cell>
          <cell r="K16" t="str">
            <v>МС</v>
          </cell>
          <cell r="Y16" t="str">
            <v>Тульская</v>
          </cell>
        </row>
        <row r="17">
          <cell r="B17">
            <v>11</v>
          </cell>
          <cell r="C17" t="str">
            <v>БОЛДЫРЕВ Владимир Сергеевич</v>
          </cell>
          <cell r="D17" t="str">
            <v>19.07.1999, КМС</v>
          </cell>
          <cell r="E17" t="str">
            <v>ЦФО</v>
          </cell>
          <cell r="F17" t="str">
            <v>Московская,</v>
          </cell>
          <cell r="H17" t="str">
            <v>Поликарпов АА</v>
          </cell>
          <cell r="J17">
            <v>1</v>
          </cell>
          <cell r="K17" t="str">
            <v>КМС</v>
          </cell>
        </row>
        <row r="18">
          <cell r="B18">
            <v>12</v>
          </cell>
          <cell r="C18" t="str">
            <v>ЖЕЛЕНКОВ Евгений Андреевич</v>
          </cell>
          <cell r="D18" t="str">
            <v>20.07.1998, КМС</v>
          </cell>
          <cell r="E18" t="str">
            <v>ЦФО</v>
          </cell>
          <cell r="F18" t="str">
            <v>Брянская,</v>
          </cell>
          <cell r="H18" t="str">
            <v>Терешок АА</v>
          </cell>
          <cell r="J18">
            <v>1</v>
          </cell>
          <cell r="K18" t="str">
            <v>КМС</v>
          </cell>
        </row>
        <row r="19">
          <cell r="B19">
            <v>13</v>
          </cell>
          <cell r="C19" t="str">
            <v>ВЫСОКИХ Евгений Александрович</v>
          </cell>
          <cell r="D19" t="str">
            <v>06.06.1995, МС</v>
          </cell>
          <cell r="E19" t="str">
            <v>ЦФО</v>
          </cell>
          <cell r="F19" t="str">
            <v>Брянская,</v>
          </cell>
          <cell r="H19" t="str">
            <v>Хотмиров СЗ</v>
          </cell>
          <cell r="J19">
            <v>1</v>
          </cell>
          <cell r="K19" t="str">
            <v>МС</v>
          </cell>
        </row>
        <row r="20">
          <cell r="B20">
            <v>14</v>
          </cell>
          <cell r="C20" t="str">
            <v>АНИКИН Даниил Сергеевич</v>
          </cell>
          <cell r="D20" t="str">
            <v>18.02.1999, КМС</v>
          </cell>
          <cell r="E20" t="str">
            <v>ЦФО</v>
          </cell>
          <cell r="F20" t="str">
            <v xml:space="preserve">Тверская, </v>
          </cell>
          <cell r="H20" t="str">
            <v xml:space="preserve">Образцов АН </v>
          </cell>
          <cell r="J20">
            <v>1</v>
          </cell>
          <cell r="K20" t="str">
            <v>КМС</v>
          </cell>
        </row>
        <row r="21">
          <cell r="B21">
            <v>15</v>
          </cell>
          <cell r="C21" t="str">
            <v>КОРОТКОВ Евгений Николаевич</v>
          </cell>
          <cell r="D21" t="str">
            <v>18.06.1991, КМС</v>
          </cell>
          <cell r="E21" t="str">
            <v>ЦФО</v>
          </cell>
          <cell r="F21" t="str">
            <v>Брянская,</v>
          </cell>
          <cell r="H21" t="str">
            <v>Терешок АА,</v>
          </cell>
          <cell r="J21">
            <v>1</v>
          </cell>
          <cell r="K21" t="str">
            <v>КМС</v>
          </cell>
        </row>
        <row r="22">
          <cell r="B22">
            <v>16</v>
          </cell>
          <cell r="C22" t="str">
            <v>ВОДОВСКОВ Михаил Юрьевич</v>
          </cell>
          <cell r="D22" t="str">
            <v>17.03.1995, МС</v>
          </cell>
          <cell r="E22" t="str">
            <v>ЦФО</v>
          </cell>
          <cell r="F22" t="str">
            <v>Рязанская,</v>
          </cell>
          <cell r="H22" t="str">
            <v>Перетрухан ВН, Серегин СМ</v>
          </cell>
          <cell r="J22">
            <v>1</v>
          </cell>
          <cell r="K22" t="str">
            <v>МС</v>
          </cell>
        </row>
        <row r="23">
          <cell r="B23">
            <v>17</v>
          </cell>
          <cell r="C23" t="str">
            <v>ТРУХАЧЕВ Александр Александрович</v>
          </cell>
          <cell r="D23" t="str">
            <v>25.07.1994, МС</v>
          </cell>
          <cell r="E23" t="str">
            <v>ЦФО</v>
          </cell>
          <cell r="F23" t="str">
            <v>Воронежская,</v>
          </cell>
          <cell r="H23" t="str">
            <v>Азаров НН</v>
          </cell>
          <cell r="J23">
            <v>1</v>
          </cell>
          <cell r="K23" t="str">
            <v>МС</v>
          </cell>
        </row>
        <row r="24">
          <cell r="B24">
            <v>18</v>
          </cell>
          <cell r="C24" t="str">
            <v>ФЕСЬКОВ Владислав Васильевич</v>
          </cell>
          <cell r="D24" t="str">
            <v>30.08.1995, МС</v>
          </cell>
          <cell r="E24" t="str">
            <v>ЦФО</v>
          </cell>
          <cell r="F24" t="str">
            <v>Брянская,</v>
          </cell>
          <cell r="H24" t="str">
            <v>Хотмиров СЗ</v>
          </cell>
          <cell r="J24">
            <v>1</v>
          </cell>
          <cell r="K24" t="str">
            <v>МС</v>
          </cell>
        </row>
        <row r="25">
          <cell r="B25">
            <v>19</v>
          </cell>
          <cell r="C25" t="str">
            <v>ГРЕЧУШКИН Юрий Юрьевич</v>
          </cell>
          <cell r="D25" t="str">
            <v>20.08.1992, КМС</v>
          </cell>
          <cell r="E25" t="str">
            <v>ЦФО</v>
          </cell>
          <cell r="F25" t="str">
            <v>Тульская,</v>
          </cell>
          <cell r="H25" t="str">
            <v>Самбровский СВ, Двоеглазов ПВ</v>
          </cell>
          <cell r="J25">
            <v>1</v>
          </cell>
          <cell r="K25" t="str">
            <v>КМС</v>
          </cell>
        </row>
        <row r="26">
          <cell r="B26">
            <v>20</v>
          </cell>
          <cell r="C26" t="str">
            <v>КУЗНЕЦОВ Валентин Валерьевич</v>
          </cell>
          <cell r="D26" t="str">
            <v>31.07.1996, КМС</v>
          </cell>
          <cell r="E26" t="str">
            <v>ЦФО</v>
          </cell>
          <cell r="F26" t="str">
            <v>Московская,</v>
          </cell>
          <cell r="H26" t="str">
            <v>Залогин ЮК</v>
          </cell>
          <cell r="J26">
            <v>1</v>
          </cell>
          <cell r="K26" t="str">
            <v>КМС</v>
          </cell>
        </row>
        <row r="27">
          <cell r="B27">
            <v>21</v>
          </cell>
          <cell r="C27" t="str">
            <v>ГАСАНОВ Амир Магомедович</v>
          </cell>
          <cell r="D27" t="str">
            <v>30.11.1994, МС</v>
          </cell>
          <cell r="E27" t="str">
            <v>ЦФО</v>
          </cell>
          <cell r="F27" t="str">
            <v>Калужкая,</v>
          </cell>
          <cell r="H27" t="str">
            <v>Журавлев МВ</v>
          </cell>
          <cell r="J27">
            <v>1</v>
          </cell>
          <cell r="K27" t="str">
            <v>МС</v>
          </cell>
        </row>
        <row r="28">
          <cell r="J28">
            <v>1</v>
          </cell>
          <cell r="K28">
            <v>0</v>
          </cell>
        </row>
        <row r="29">
          <cell r="J29">
            <v>1</v>
          </cell>
          <cell r="K29">
            <v>0</v>
          </cell>
        </row>
        <row r="30">
          <cell r="J30">
            <v>1</v>
          </cell>
          <cell r="K30">
            <v>0</v>
          </cell>
        </row>
        <row r="31">
          <cell r="J31">
            <v>1</v>
          </cell>
          <cell r="K31">
            <v>0</v>
          </cell>
        </row>
        <row r="32">
          <cell r="J32">
            <v>1</v>
          </cell>
          <cell r="K32">
            <v>0</v>
          </cell>
        </row>
        <row r="33">
          <cell r="J33">
            <v>1</v>
          </cell>
          <cell r="K33">
            <v>0</v>
          </cell>
        </row>
        <row r="34">
          <cell r="J34">
            <v>1</v>
          </cell>
          <cell r="K34">
            <v>0</v>
          </cell>
        </row>
        <row r="35">
          <cell r="J35">
            <v>1</v>
          </cell>
          <cell r="K35">
            <v>0</v>
          </cell>
        </row>
        <row r="36">
          <cell r="J36">
            <v>1</v>
          </cell>
          <cell r="K36">
            <v>0</v>
          </cell>
        </row>
        <row r="37">
          <cell r="J37">
            <v>1</v>
          </cell>
          <cell r="K37">
            <v>0</v>
          </cell>
        </row>
        <row r="38">
          <cell r="J38">
            <v>1</v>
          </cell>
          <cell r="K38">
            <v>0</v>
          </cell>
        </row>
      </sheetData>
      <sheetData sheetId="1"/>
      <sheetData sheetId="2"/>
      <sheetData sheetId="3"/>
      <sheetData sheetId="4">
        <row r="6">
          <cell r="C6" t="str">
            <v>ТАБУРЧЕНКО Павел Алексеевич</v>
          </cell>
          <cell r="D6" t="str">
            <v>28.04.1989, МС</v>
          </cell>
          <cell r="E6" t="str">
            <v>ЦФО</v>
          </cell>
          <cell r="F6" t="str">
            <v>Брянская,</v>
          </cell>
          <cell r="G6">
            <v>0</v>
          </cell>
          <cell r="H6" t="str">
            <v>Михалин ВИ</v>
          </cell>
        </row>
        <row r="8">
          <cell r="C8" t="str">
            <v>УЛЬЯХОВ Александр Александрович</v>
          </cell>
          <cell r="D8" t="str">
            <v>16.07.1988, МСМК</v>
          </cell>
          <cell r="E8" t="str">
            <v>ЦФО</v>
          </cell>
          <cell r="F8" t="str">
            <v>Брянская,</v>
          </cell>
          <cell r="G8">
            <v>0</v>
          </cell>
          <cell r="H8" t="str">
            <v>Терешок АА, Терешок АА</v>
          </cell>
        </row>
        <row r="10">
          <cell r="C10" t="str">
            <v>ВОДОВСКОВ Михаил Юрьевич</v>
          </cell>
          <cell r="D10" t="str">
            <v>17.03.1995, МС</v>
          </cell>
          <cell r="E10" t="str">
            <v>ЦФО</v>
          </cell>
          <cell r="F10" t="str">
            <v>Рязанская,</v>
          </cell>
          <cell r="G10">
            <v>0</v>
          </cell>
          <cell r="H10" t="str">
            <v>Перетрухан ВН, Серегин СМ</v>
          </cell>
        </row>
        <row r="12">
          <cell r="C12" t="str">
            <v>МАНУКЯН Арутюн Самвелович</v>
          </cell>
          <cell r="D12" t="str">
            <v>29.03.1993, МС</v>
          </cell>
          <cell r="E12" t="str">
            <v>ЦФО</v>
          </cell>
          <cell r="F12" t="str">
            <v>Рязанская,</v>
          </cell>
          <cell r="G12">
            <v>0</v>
          </cell>
          <cell r="H12" t="str">
            <v>Перетрухин ВН, Серегин СМ</v>
          </cell>
        </row>
        <row r="14">
          <cell r="C14" t="str">
            <v>МОИСЕЕВ егор Вадимович</v>
          </cell>
          <cell r="D14" t="str">
            <v>28.04.1995, МС</v>
          </cell>
          <cell r="E14" t="str">
            <v>ЦФО</v>
          </cell>
          <cell r="F14" t="str">
            <v>Рязанская,</v>
          </cell>
          <cell r="G14">
            <v>0</v>
          </cell>
          <cell r="H14" t="str">
            <v>Фофанов КН, Серегин СМ</v>
          </cell>
        </row>
        <row r="16">
          <cell r="C16" t="str">
            <v>ЖЕЛАГА Филипп Олегович</v>
          </cell>
          <cell r="D16" t="str">
            <v>15.05.1992, МС</v>
          </cell>
          <cell r="E16" t="str">
            <v>ЦФО</v>
          </cell>
          <cell r="F16" t="str">
            <v>Воронежская,</v>
          </cell>
          <cell r="G16">
            <v>0</v>
          </cell>
          <cell r="H16" t="str">
            <v>Гончаров СЮ</v>
          </cell>
        </row>
      </sheetData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полуфинал"/>
      <sheetName val="Ит.пр"/>
      <sheetName val="СТАРТОВЫЙ"/>
      <sheetName val="нагр. лист"/>
    </sheetNames>
    <sheetDataSet>
      <sheetData sheetId="0">
        <row r="7">
          <cell r="B7">
            <v>1</v>
          </cell>
          <cell r="C7" t="str">
            <v>ЧАЙКА Даниил Вадимович</v>
          </cell>
          <cell r="D7" t="str">
            <v>10.05.2000, КМС</v>
          </cell>
          <cell r="E7" t="str">
            <v>ЦФО</v>
          </cell>
          <cell r="F7" t="str">
            <v>Воронежская,</v>
          </cell>
          <cell r="H7" t="str">
            <v>Гончаров СЮ</v>
          </cell>
          <cell r="J7">
            <v>1</v>
          </cell>
          <cell r="K7" t="str">
            <v>КМС</v>
          </cell>
          <cell r="Y7" t="str">
            <v>Белгородская</v>
          </cell>
          <cell r="AH7">
            <v>16</v>
          </cell>
        </row>
        <row r="8">
          <cell r="B8">
            <v>2</v>
          </cell>
          <cell r="C8" t="str">
            <v>БУРЦЕВ Алексей Николаевич</v>
          </cell>
          <cell r="D8" t="str">
            <v>06.08.1990, КМС</v>
          </cell>
          <cell r="E8" t="str">
            <v>ЦФО</v>
          </cell>
          <cell r="F8" t="str">
            <v>Тульская,</v>
          </cell>
          <cell r="H8" t="str">
            <v>Рюмшин АВ</v>
          </cell>
          <cell r="J8">
            <v>1</v>
          </cell>
          <cell r="K8" t="str">
            <v>КМС</v>
          </cell>
          <cell r="Y8" t="str">
            <v>Воронежская</v>
          </cell>
        </row>
        <row r="9">
          <cell r="B9">
            <v>3</v>
          </cell>
          <cell r="C9" t="str">
            <v>ЦАРЕВ Владимир Владимирович</v>
          </cell>
          <cell r="D9" t="str">
            <v>10.02.1996, МС</v>
          </cell>
          <cell r="E9" t="str">
            <v>ЦФО</v>
          </cell>
          <cell r="F9" t="str">
            <v>Московская,</v>
          </cell>
          <cell r="H9" t="str">
            <v>Баринова МВ, Гончаров ЮС</v>
          </cell>
          <cell r="J9">
            <v>1</v>
          </cell>
          <cell r="K9" t="str">
            <v>МС</v>
          </cell>
          <cell r="Y9" t="str">
            <v>Липецкая</v>
          </cell>
        </row>
        <row r="10">
          <cell r="B10">
            <v>4</v>
          </cell>
          <cell r="C10" t="str">
            <v>КУЗНЕЦОВ Алексей Евгеньевич</v>
          </cell>
          <cell r="D10" t="str">
            <v>04.08.1992, КМС</v>
          </cell>
          <cell r="E10" t="str">
            <v>ЦФО</v>
          </cell>
          <cell r="F10" t="str">
            <v>Московская,</v>
          </cell>
          <cell r="H10" t="str">
            <v>Касатов ПМ, Касатов ММ</v>
          </cell>
          <cell r="J10">
            <v>1</v>
          </cell>
          <cell r="K10" t="str">
            <v>КМС</v>
          </cell>
          <cell r="Y10" t="str">
            <v>Московская</v>
          </cell>
        </row>
        <row r="11">
          <cell r="B11">
            <v>5</v>
          </cell>
          <cell r="C11" t="str">
            <v>САРКИСОВ Ашот Арамович</v>
          </cell>
          <cell r="D11" t="str">
            <v>03.07.1992, КМС</v>
          </cell>
          <cell r="E11" t="str">
            <v>ЦФО</v>
          </cell>
          <cell r="F11" t="str">
            <v>Белгородская,</v>
          </cell>
          <cell r="H11" t="str">
            <v>Лазарев АИ, Рустамов КП</v>
          </cell>
          <cell r="J11">
            <v>1</v>
          </cell>
          <cell r="K11" t="str">
            <v>КМС</v>
          </cell>
          <cell r="Y11" t="str">
            <v>Рязанская</v>
          </cell>
        </row>
        <row r="12">
          <cell r="B12">
            <v>6</v>
          </cell>
          <cell r="C12" t="str">
            <v>БОГОЛЕПОВ Александр Игоревич</v>
          </cell>
          <cell r="D12" t="str">
            <v>10.04.1999, 1р</v>
          </cell>
          <cell r="E12" t="str">
            <v>ЦФО</v>
          </cell>
          <cell r="F12" t="str">
            <v>Воронежская,</v>
          </cell>
          <cell r="H12" t="str">
            <v>Карпов АА</v>
          </cell>
          <cell r="J12">
            <v>1</v>
          </cell>
          <cell r="K12" t="str">
            <v>1р</v>
          </cell>
          <cell r="Y12" t="str">
            <v>Смоленская</v>
          </cell>
        </row>
        <row r="13">
          <cell r="B13">
            <v>7</v>
          </cell>
          <cell r="C13" t="str">
            <v>ЧУРИКОВ Ян Павлович</v>
          </cell>
          <cell r="D13" t="str">
            <v>19.01.1994, 1р</v>
          </cell>
          <cell r="E13" t="str">
            <v>ЦФО</v>
          </cell>
          <cell r="F13" t="str">
            <v>Воронежская,</v>
          </cell>
          <cell r="H13" t="str">
            <v>Каширин ВИ</v>
          </cell>
          <cell r="J13">
            <v>1</v>
          </cell>
          <cell r="K13" t="str">
            <v>1р</v>
          </cell>
          <cell r="Y13" t="str">
            <v>Тульская</v>
          </cell>
        </row>
        <row r="14">
          <cell r="B14">
            <v>8</v>
          </cell>
          <cell r="C14" t="str">
            <v>ЩЕГЛОВ Максим Юрьевич</v>
          </cell>
          <cell r="D14" t="str">
            <v>11.05.1994, КМС</v>
          </cell>
          <cell r="E14" t="str">
            <v>ЦФО</v>
          </cell>
          <cell r="F14" t="str">
            <v xml:space="preserve">Липецкая, </v>
          </cell>
          <cell r="H14" t="str">
            <v>Смирнов ВВ</v>
          </cell>
          <cell r="J14">
            <v>1</v>
          </cell>
          <cell r="K14" t="str">
            <v>КМС</v>
          </cell>
          <cell r="Y14" t="str">
            <v/>
          </cell>
        </row>
        <row r="15">
          <cell r="B15">
            <v>9</v>
          </cell>
          <cell r="C15" t="str">
            <v>СЕМЕНОВ Владимир Александрович</v>
          </cell>
          <cell r="D15" t="str">
            <v>06.01.1997, МС</v>
          </cell>
          <cell r="E15" t="str">
            <v>ЦФО</v>
          </cell>
          <cell r="F15" t="str">
            <v>Смоленская,</v>
          </cell>
          <cell r="H15" t="str">
            <v>Ермаченков СА</v>
          </cell>
          <cell r="J15">
            <v>1</v>
          </cell>
          <cell r="K15" t="str">
            <v>МС</v>
          </cell>
          <cell r="Y15" t="str">
            <v/>
          </cell>
        </row>
        <row r="16">
          <cell r="B16">
            <v>10</v>
          </cell>
          <cell r="C16" t="str">
            <v>СЫЧЕВ Дмитрий Николаевич</v>
          </cell>
          <cell r="D16" t="str">
            <v>21.06.1997, КМС</v>
          </cell>
          <cell r="E16" t="str">
            <v>ЦФО</v>
          </cell>
          <cell r="F16" t="str">
            <v>Воронежская,</v>
          </cell>
          <cell r="H16" t="str">
            <v>Карпов АА</v>
          </cell>
          <cell r="J16">
            <v>1</v>
          </cell>
          <cell r="K16" t="str">
            <v>КМС</v>
          </cell>
          <cell r="Y16" t="str">
            <v/>
          </cell>
        </row>
        <row r="17">
          <cell r="B17">
            <v>11</v>
          </cell>
          <cell r="C17" t="str">
            <v>АСТАХОВ Иван Алексеевич</v>
          </cell>
          <cell r="D17" t="str">
            <v>13.07.1998, 1р</v>
          </cell>
          <cell r="E17" t="str">
            <v>ЦФО</v>
          </cell>
          <cell r="F17" t="str">
            <v>Воронежская,</v>
          </cell>
          <cell r="H17" t="str">
            <v>Выхованец ИА</v>
          </cell>
          <cell r="J17">
            <v>1</v>
          </cell>
          <cell r="K17" t="str">
            <v>1р</v>
          </cell>
        </row>
        <row r="18">
          <cell r="B18">
            <v>12</v>
          </cell>
          <cell r="C18" t="str">
            <v>ГИЕСИ Давлат</v>
          </cell>
          <cell r="D18" t="str">
            <v>18.04.1991, КМС</v>
          </cell>
          <cell r="E18" t="str">
            <v>ЦФО</v>
          </cell>
          <cell r="F18" t="str">
            <v>Смоленская,</v>
          </cell>
          <cell r="H18" t="str">
            <v>Ермаченков СА</v>
          </cell>
          <cell r="J18">
            <v>1</v>
          </cell>
          <cell r="K18" t="str">
            <v>КМС</v>
          </cell>
        </row>
        <row r="19">
          <cell r="B19">
            <v>13</v>
          </cell>
          <cell r="C19" t="str">
            <v>РЯБОВ Иван Алексеевич</v>
          </cell>
          <cell r="D19" t="str">
            <v>04.02.1987, МС</v>
          </cell>
          <cell r="E19" t="str">
            <v>ЦФО</v>
          </cell>
          <cell r="F19" t="str">
            <v>Тульская,</v>
          </cell>
          <cell r="H19" t="str">
            <v>Власов СЮ</v>
          </cell>
          <cell r="J19">
            <v>1</v>
          </cell>
          <cell r="K19" t="str">
            <v>МС</v>
          </cell>
        </row>
        <row r="20">
          <cell r="B20">
            <v>14</v>
          </cell>
          <cell r="C20" t="str">
            <v>САПУНОВ Иван Дмитриевич</v>
          </cell>
          <cell r="D20" t="str">
            <v>19.09.1997, КМС</v>
          </cell>
          <cell r="E20" t="str">
            <v>ЦФО</v>
          </cell>
          <cell r="F20" t="str">
            <v>Рязанская,</v>
          </cell>
          <cell r="H20" t="str">
            <v>Жуков СИ</v>
          </cell>
          <cell r="J20">
            <v>1</v>
          </cell>
          <cell r="K20" t="str">
            <v>КМС</v>
          </cell>
        </row>
        <row r="21">
          <cell r="B21">
            <v>15</v>
          </cell>
          <cell r="C21" t="str">
            <v>КРЕПС Григорий Владимирович</v>
          </cell>
          <cell r="D21" t="str">
            <v>13.03.1993, 1р</v>
          </cell>
          <cell r="E21" t="str">
            <v>ЦФО</v>
          </cell>
          <cell r="F21" t="str">
            <v>Тульская,</v>
          </cell>
          <cell r="H21" t="str">
            <v>Ловиворотов РН</v>
          </cell>
          <cell r="J21">
            <v>1</v>
          </cell>
          <cell r="K21" t="str">
            <v>1р</v>
          </cell>
        </row>
        <row r="22">
          <cell r="B22">
            <v>16</v>
          </cell>
          <cell r="C22" t="str">
            <v>САДКОВОЙ Павел Александрович</v>
          </cell>
          <cell r="D22" t="str">
            <v>04.04.1993, КМС</v>
          </cell>
          <cell r="E22" t="str">
            <v>ЦФО</v>
          </cell>
          <cell r="F22" t="str">
            <v>Воронежская,</v>
          </cell>
          <cell r="H22" t="str">
            <v>Гончаров СЮ</v>
          </cell>
          <cell r="J22">
            <v>1</v>
          </cell>
          <cell r="K22" t="str">
            <v>КМС</v>
          </cell>
        </row>
      </sheetData>
      <sheetData sheetId="1"/>
      <sheetData sheetId="2"/>
      <sheetData sheetId="3"/>
      <sheetData sheetId="4">
        <row r="6">
          <cell r="C6" t="str">
            <v>САДКОВОЙ Павел Александрович</v>
          </cell>
          <cell r="D6" t="str">
            <v>04.04.1993, КМС</v>
          </cell>
          <cell r="E6" t="str">
            <v>ЦФО</v>
          </cell>
          <cell r="F6" t="str">
            <v>Воронежская,</v>
          </cell>
          <cell r="G6">
            <v>0</v>
          </cell>
          <cell r="H6" t="str">
            <v>Гончаров СЮ</v>
          </cell>
        </row>
        <row r="8">
          <cell r="C8" t="str">
            <v>ЧАЙКА Даниил Вадимович</v>
          </cell>
          <cell r="D8" t="str">
            <v>10.05.2000, КМС</v>
          </cell>
          <cell r="E8" t="str">
            <v>ЦФО</v>
          </cell>
          <cell r="F8" t="str">
            <v>Воронежская,</v>
          </cell>
          <cell r="G8">
            <v>0</v>
          </cell>
          <cell r="H8" t="str">
            <v>Гончаров СЮ</v>
          </cell>
        </row>
        <row r="10">
          <cell r="C10" t="str">
            <v>ЩЕГЛОВ Максим Юрьевич</v>
          </cell>
          <cell r="D10" t="str">
            <v>11.05.1994, КМС</v>
          </cell>
          <cell r="E10" t="str">
            <v>ЦФО</v>
          </cell>
          <cell r="F10" t="str">
            <v xml:space="preserve">Липецкая, </v>
          </cell>
          <cell r="G10">
            <v>0</v>
          </cell>
          <cell r="H10" t="str">
            <v>Смирнов ВВ</v>
          </cell>
        </row>
        <row r="12">
          <cell r="C12" t="str">
            <v>САПУНОВ Иван Дмитриевич</v>
          </cell>
          <cell r="D12" t="str">
            <v>19.09.1997, КМС</v>
          </cell>
          <cell r="E12" t="str">
            <v>ЦФО</v>
          </cell>
          <cell r="F12" t="str">
            <v>Рязанская,</v>
          </cell>
          <cell r="G12">
            <v>0</v>
          </cell>
          <cell r="H12" t="str">
            <v>Жуков СИ</v>
          </cell>
        </row>
        <row r="14">
          <cell r="C14" t="str">
            <v>РЯБОВ Иван Алексеевич</v>
          </cell>
          <cell r="D14" t="str">
            <v>04.02.1987, МС</v>
          </cell>
          <cell r="E14" t="str">
            <v>ЦФО</v>
          </cell>
          <cell r="F14" t="str">
            <v>Тульская,</v>
          </cell>
          <cell r="G14">
            <v>0</v>
          </cell>
          <cell r="H14" t="str">
            <v>Власов СЮ</v>
          </cell>
        </row>
        <row r="16">
          <cell r="C16" t="str">
            <v>ЦАРЕВ Владимир Владимирович</v>
          </cell>
          <cell r="D16" t="str">
            <v>10.02.1996, МС</v>
          </cell>
          <cell r="E16" t="str">
            <v>ЦФО</v>
          </cell>
          <cell r="F16" t="str">
            <v>Московская,</v>
          </cell>
          <cell r="G16">
            <v>0</v>
          </cell>
          <cell r="H16" t="str">
            <v>Баринова МВ, Гончаров ЮС</v>
          </cell>
        </row>
      </sheetData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полуфинал"/>
      <sheetName val="Ит.пр"/>
      <sheetName val="СТАРТОВЫЙ"/>
      <sheetName val="нагр. лист"/>
    </sheetNames>
    <sheetDataSet>
      <sheetData sheetId="0">
        <row r="7">
          <cell r="B7">
            <v>1</v>
          </cell>
          <cell r="C7" t="str">
            <v>РАЗИНКОВ Игорь Александрович</v>
          </cell>
          <cell r="D7" t="str">
            <v>19.08.1997, КМС</v>
          </cell>
          <cell r="E7" t="str">
            <v>ЦФО</v>
          </cell>
          <cell r="F7" t="str">
            <v>Белгородская,</v>
          </cell>
          <cell r="H7" t="str">
            <v>Немшилов ОГ, Городов СА</v>
          </cell>
          <cell r="J7">
            <v>1</v>
          </cell>
          <cell r="K7" t="str">
            <v>КМС</v>
          </cell>
          <cell r="AA7">
            <v>2</v>
          </cell>
        </row>
        <row r="8">
          <cell r="B8">
            <v>2</v>
          </cell>
          <cell r="C8" t="str">
            <v>ЛАБАЗНИКОВ Егор Андреевич</v>
          </cell>
          <cell r="D8" t="str">
            <v>01.11.1998, КМС</v>
          </cell>
          <cell r="E8" t="str">
            <v>ЦФО</v>
          </cell>
          <cell r="F8" t="str">
            <v xml:space="preserve">Владимирская, </v>
          </cell>
          <cell r="H8" t="str">
            <v xml:space="preserve">Кашутин АВ </v>
          </cell>
          <cell r="J8">
            <v>1</v>
          </cell>
          <cell r="K8" t="str">
            <v>КМС</v>
          </cell>
          <cell r="AA8">
            <v>1</v>
          </cell>
        </row>
        <row r="9">
          <cell r="B9">
            <v>3</v>
          </cell>
          <cell r="C9" t="str">
            <v>ГОДИЗОВ Ахсартаг Таймуразович</v>
          </cell>
          <cell r="D9" t="str">
            <v>13.05.1995, 1р</v>
          </cell>
          <cell r="E9" t="str">
            <v>ЦФО</v>
          </cell>
          <cell r="F9" t="str">
            <v xml:space="preserve">Курская, </v>
          </cell>
          <cell r="H9" t="str">
            <v>Курасбедиани ЗВ</v>
          </cell>
          <cell r="J9">
            <v>1</v>
          </cell>
          <cell r="K9" t="str">
            <v>1р</v>
          </cell>
          <cell r="AA9">
            <v>2</v>
          </cell>
        </row>
        <row r="10">
          <cell r="B10">
            <v>4</v>
          </cell>
          <cell r="C10" t="str">
            <v>АЛИЕВ Сергей Русланович</v>
          </cell>
          <cell r="D10" t="str">
            <v>14.12.1989, КМС</v>
          </cell>
          <cell r="E10" t="str">
            <v>ЦФО</v>
          </cell>
          <cell r="F10" t="str">
            <v>Белгородская,</v>
          </cell>
          <cell r="H10" t="str">
            <v>Лазарев АИ, Рустамов КП</v>
          </cell>
          <cell r="J10">
            <v>1</v>
          </cell>
          <cell r="K10" t="str">
            <v>КМС</v>
          </cell>
          <cell r="AA10" t="str">
            <v xml:space="preserve"> </v>
          </cell>
        </row>
        <row r="11">
          <cell r="B11">
            <v>5</v>
          </cell>
          <cell r="C11" t="str">
            <v>НЕКАЗАКОВ Сергей Сергеевич</v>
          </cell>
          <cell r="D11" t="str">
            <v>20.10.2000, 1р</v>
          </cell>
          <cell r="E11" t="str">
            <v>ЦФО</v>
          </cell>
          <cell r="F11" t="str">
            <v>Воронежская,</v>
          </cell>
          <cell r="H11" t="str">
            <v>Карпов АА</v>
          </cell>
          <cell r="J11">
            <v>1</v>
          </cell>
          <cell r="K11" t="str">
            <v>1р</v>
          </cell>
          <cell r="AA11" t="str">
            <v xml:space="preserve"> </v>
          </cell>
        </row>
        <row r="12">
          <cell r="B12">
            <v>6</v>
          </cell>
          <cell r="C12" t="str">
            <v>БОНДАРЕНКО Дмитрий Владимирович</v>
          </cell>
          <cell r="D12" t="str">
            <v>02.08.1987, МС</v>
          </cell>
          <cell r="E12" t="str">
            <v>ЦФО</v>
          </cell>
          <cell r="F12" t="str">
            <v>Московская,</v>
          </cell>
          <cell r="H12" t="str">
            <v>Малов МВ</v>
          </cell>
          <cell r="J12">
            <v>1</v>
          </cell>
          <cell r="K12" t="str">
            <v>МС</v>
          </cell>
          <cell r="AA12">
            <v>1</v>
          </cell>
        </row>
        <row r="13">
          <cell r="B13">
            <v>7</v>
          </cell>
          <cell r="C13" t="str">
            <v>СИНИЦЫН Сергей Александрович</v>
          </cell>
          <cell r="D13" t="str">
            <v>21.02.1998, КМС</v>
          </cell>
          <cell r="E13" t="str">
            <v>ЦФО</v>
          </cell>
          <cell r="F13" t="str">
            <v>Воронежская,</v>
          </cell>
          <cell r="H13" t="str">
            <v>Гончаров СЮ</v>
          </cell>
          <cell r="J13">
            <v>1</v>
          </cell>
          <cell r="K13" t="str">
            <v>КМС</v>
          </cell>
          <cell r="AA13">
            <v>1</v>
          </cell>
        </row>
        <row r="14">
          <cell r="B14">
            <v>8</v>
          </cell>
          <cell r="C14" t="str">
            <v>ГРАЧЕВ Дмитрий Евгеньевич</v>
          </cell>
          <cell r="D14" t="str">
            <v>29.01.1991, МС</v>
          </cell>
          <cell r="E14" t="str">
            <v>ЦФО</v>
          </cell>
          <cell r="F14" t="str">
            <v>Ярославская,</v>
          </cell>
          <cell r="H14" t="str">
            <v>Воронин СМ, Пахомов АС</v>
          </cell>
          <cell r="J14">
            <v>1</v>
          </cell>
          <cell r="K14" t="str">
            <v>МС</v>
          </cell>
          <cell r="AA14" t="str">
            <v xml:space="preserve"> </v>
          </cell>
        </row>
        <row r="15">
          <cell r="B15">
            <v>9</v>
          </cell>
          <cell r="C15" t="str">
            <v>ШАМХАЛОВ Руслан Хайбулаевич</v>
          </cell>
          <cell r="D15" t="str">
            <v>06.05.1991, МС</v>
          </cell>
          <cell r="E15" t="str">
            <v>ЦФО</v>
          </cell>
          <cell r="F15" t="str">
            <v>Рязанская,</v>
          </cell>
          <cell r="H15" t="str">
            <v>Гаврюшин ЮА, Гришакин КВ</v>
          </cell>
          <cell r="J15">
            <v>1</v>
          </cell>
          <cell r="K15" t="str">
            <v>МС</v>
          </cell>
          <cell r="AA15" t="str">
            <v xml:space="preserve"> </v>
          </cell>
        </row>
        <row r="16">
          <cell r="B16">
            <v>10</v>
          </cell>
          <cell r="C16" t="str">
            <v>СВЯТСКИЙ Петр Владимирович</v>
          </cell>
          <cell r="D16" t="str">
            <v>12.07.1996, КМС</v>
          </cell>
          <cell r="E16" t="str">
            <v>ЦФО</v>
          </cell>
          <cell r="F16" t="str">
            <v>Рязанская,</v>
          </cell>
          <cell r="H16" t="str">
            <v>Болодаев ВН, Жуков СИ</v>
          </cell>
          <cell r="J16">
            <v>1</v>
          </cell>
          <cell r="K16" t="str">
            <v>КМС</v>
          </cell>
          <cell r="AA16" t="str">
            <v xml:space="preserve"> </v>
          </cell>
        </row>
        <row r="17">
          <cell r="B17">
            <v>11</v>
          </cell>
          <cell r="C17" t="str">
            <v>ГАЗАРЯН Максим Артемович</v>
          </cell>
          <cell r="D17" t="str">
            <v>25.03.1994, КМС</v>
          </cell>
          <cell r="E17" t="str">
            <v>ЦФО</v>
          </cell>
          <cell r="F17" t="str">
            <v>Тульская,</v>
          </cell>
          <cell r="H17" t="str">
            <v>Самборский СВ</v>
          </cell>
          <cell r="J17">
            <v>1</v>
          </cell>
          <cell r="K17" t="str">
            <v>КМС</v>
          </cell>
        </row>
        <row r="18">
          <cell r="B18">
            <v>12</v>
          </cell>
          <cell r="C18" t="str">
            <v>ВОРОПАЕВ Алексей Михайлович</v>
          </cell>
          <cell r="D18" t="str">
            <v>29.10.1996, КМС</v>
          </cell>
          <cell r="E18" t="str">
            <v>ЦФО</v>
          </cell>
          <cell r="F18" t="str">
            <v>Воронежская,</v>
          </cell>
          <cell r="H18" t="str">
            <v>Гончаров СЮ</v>
          </cell>
          <cell r="J18">
            <v>1</v>
          </cell>
          <cell r="K18" t="str">
            <v>КМС</v>
          </cell>
        </row>
        <row r="19">
          <cell r="B19">
            <v>13</v>
          </cell>
          <cell r="C19" t="str">
            <v>МИРЗАЕВ Расул Джахнарович</v>
          </cell>
          <cell r="D19" t="str">
            <v>10.06.1993, МС</v>
          </cell>
          <cell r="E19" t="str">
            <v>ЦФО</v>
          </cell>
          <cell r="F19" t="str">
            <v xml:space="preserve">Владимирская, </v>
          </cell>
          <cell r="H19" t="str">
            <v>Куприков АА, Бочаров СА</v>
          </cell>
          <cell r="J19">
            <v>1</v>
          </cell>
          <cell r="K19" t="str">
            <v>МС</v>
          </cell>
        </row>
        <row r="20">
          <cell r="J20">
            <v>1</v>
          </cell>
          <cell r="K20">
            <v>0</v>
          </cell>
        </row>
        <row r="21">
          <cell r="J21">
            <v>1</v>
          </cell>
          <cell r="K21">
            <v>0</v>
          </cell>
        </row>
        <row r="22">
          <cell r="J22">
            <v>1</v>
          </cell>
          <cell r="K22">
            <v>0</v>
          </cell>
        </row>
      </sheetData>
      <sheetData sheetId="1"/>
      <sheetData sheetId="2"/>
      <sheetData sheetId="3"/>
      <sheetData sheetId="4">
        <row r="6">
          <cell r="C6" t="str">
            <v>ШАМХАЛОВ Руслан Хайбулаевич</v>
          </cell>
          <cell r="D6" t="str">
            <v>06.05.1991, МС</v>
          </cell>
          <cell r="E6" t="str">
            <v>ЦФО</v>
          </cell>
          <cell r="F6" t="str">
            <v>Рязанская,</v>
          </cell>
          <cell r="G6">
            <v>0</v>
          </cell>
          <cell r="H6" t="str">
            <v>Гаврюшин ЮА, Гришакин КВ</v>
          </cell>
        </row>
        <row r="8">
          <cell r="C8" t="str">
            <v>БОНДАРЕНКО Дмитрий Владимирович</v>
          </cell>
          <cell r="D8" t="str">
            <v>02.08.1987, МС</v>
          </cell>
          <cell r="E8" t="str">
            <v>ЦФО</v>
          </cell>
          <cell r="F8" t="str">
            <v>Московская,</v>
          </cell>
          <cell r="G8">
            <v>0</v>
          </cell>
          <cell r="H8" t="str">
            <v>Малов МВ</v>
          </cell>
        </row>
        <row r="10">
          <cell r="C10" t="str">
            <v>СВЯТСКИЙ Петр Владимирович</v>
          </cell>
          <cell r="D10" t="str">
            <v>12.07.1996, КМС</v>
          </cell>
          <cell r="E10" t="str">
            <v>ЦФО</v>
          </cell>
          <cell r="F10" t="str">
            <v>Рязанская,</v>
          </cell>
          <cell r="G10">
            <v>0</v>
          </cell>
          <cell r="H10" t="str">
            <v>Болодаев ВН, Жуков СИ</v>
          </cell>
        </row>
        <row r="12">
          <cell r="C12" t="str">
            <v>МИРЗАЕВ Расул Джахнарович</v>
          </cell>
          <cell r="D12" t="str">
            <v>10.06.1993, МС</v>
          </cell>
          <cell r="E12" t="str">
            <v>ЦФО</v>
          </cell>
          <cell r="F12" t="str">
            <v xml:space="preserve">Владимирская, </v>
          </cell>
          <cell r="G12">
            <v>0</v>
          </cell>
          <cell r="H12" t="str">
            <v>Куприков АА, Бочаров СА</v>
          </cell>
        </row>
        <row r="14">
          <cell r="C14" t="str">
            <v>ГРАЧЕВ Дмитрий Евгеньевич</v>
          </cell>
          <cell r="D14" t="str">
            <v>29.01.1991, МС</v>
          </cell>
          <cell r="E14" t="str">
            <v>ЦФО</v>
          </cell>
          <cell r="F14" t="str">
            <v>Ярославская,</v>
          </cell>
          <cell r="G14">
            <v>0</v>
          </cell>
          <cell r="H14" t="str">
            <v>Воронин СМ, Пахомов АС</v>
          </cell>
        </row>
        <row r="16">
          <cell r="C16" t="str">
            <v>СИНИЦЫН Сергей Александрович</v>
          </cell>
          <cell r="D16" t="str">
            <v>21.02.1998, КМС</v>
          </cell>
          <cell r="E16" t="str">
            <v>ЦФО</v>
          </cell>
          <cell r="F16" t="str">
            <v>Воронежская,</v>
          </cell>
          <cell r="G16">
            <v>0</v>
          </cell>
          <cell r="H16" t="str">
            <v>Гончаров СЮ</v>
          </cell>
        </row>
      </sheetData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.раб."/>
      <sheetName val="Инструкция"/>
      <sheetName val="реквизиты"/>
      <sheetName val="регистрация"/>
    </sheetNames>
    <sheetDataSet>
      <sheetData sheetId="0"/>
      <sheetData sheetId="1"/>
      <sheetData sheetId="2">
        <row r="2">
          <cell r="A2" t="str">
            <v>Чемпионат ЦФО по боевому самбо среди мужчин</v>
          </cell>
        </row>
        <row r="3">
          <cell r="A3" t="str">
            <v>13-14 декабря</v>
          </cell>
        </row>
        <row r="6">
          <cell r="A6" t="str">
            <v>Гл. судья, судья ВК</v>
          </cell>
          <cell r="G6" t="str">
            <v>С.В.Сапожников</v>
          </cell>
        </row>
        <row r="7">
          <cell r="G7" t="str">
            <v>/Ярославль/</v>
          </cell>
        </row>
        <row r="8">
          <cell r="A8" t="str">
            <v>Гл. секретарь, судья ВК</v>
          </cell>
          <cell r="G8" t="str">
            <v>А.Н.Шелепин</v>
          </cell>
        </row>
        <row r="9">
          <cell r="G9" t="str">
            <v>/Рыбинск/</v>
          </cell>
        </row>
        <row r="11">
          <cell r="D11" t="str">
            <v>г.Воронеж</v>
          </cell>
          <cell r="F11" t="str">
            <v>11 декабря 2018г.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0"/>
  <sheetViews>
    <sheetView zoomScale="75" zoomScaleNormal="75" workbookViewId="0">
      <selection activeCell="J57" sqref="J57"/>
    </sheetView>
  </sheetViews>
  <sheetFormatPr defaultRowHeight="13.2"/>
  <cols>
    <col min="1" max="1" width="8.44140625" customWidth="1"/>
    <col min="2" max="2" width="6.44140625" customWidth="1"/>
    <col min="3" max="3" width="26.88671875" customWidth="1"/>
    <col min="4" max="4" width="11.33203125" customWidth="1"/>
    <col min="5" max="5" width="21.44140625" customWidth="1"/>
    <col min="6" max="6" width="11.44140625" customWidth="1"/>
    <col min="7" max="7" width="8" customWidth="1"/>
    <col min="8" max="8" width="40.109375" customWidth="1"/>
  </cols>
  <sheetData>
    <row r="1" spans="1:8" ht="21">
      <c r="A1" s="160" t="s">
        <v>7</v>
      </c>
      <c r="B1" s="160"/>
      <c r="C1" s="160"/>
      <c r="D1" s="160"/>
      <c r="E1" s="160"/>
      <c r="F1" s="160"/>
      <c r="G1" s="160"/>
      <c r="H1" s="160"/>
    </row>
    <row r="2" spans="1:8" ht="15.6">
      <c r="A2" s="161" t="s">
        <v>27</v>
      </c>
      <c r="B2" s="161"/>
      <c r="C2" s="161"/>
      <c r="D2" s="161"/>
      <c r="E2" s="161"/>
      <c r="F2" s="161"/>
      <c r="G2" s="161"/>
      <c r="H2" s="161"/>
    </row>
    <row r="3" spans="1:8" ht="23.4">
      <c r="A3" s="162" t="str">
        <f>призеры!A3</f>
        <v>Чемпионат ЦФО по боевому самбо среди мужчин</v>
      </c>
      <c r="B3" s="162"/>
      <c r="C3" s="162"/>
      <c r="D3" s="162"/>
      <c r="E3" s="162"/>
      <c r="F3" s="162"/>
      <c r="G3" s="162"/>
      <c r="H3" s="162"/>
    </row>
    <row r="4" spans="1:8" ht="16.2" thickBot="1">
      <c r="A4" s="161" t="str">
        <f>призеры!A4</f>
        <v>13-14 декабря</v>
      </c>
      <c r="B4" s="161"/>
      <c r="C4" s="161"/>
      <c r="D4" s="161"/>
      <c r="E4" s="161"/>
      <c r="F4" s="161"/>
      <c r="G4" s="161"/>
      <c r="H4" s="161"/>
    </row>
    <row r="5" spans="1:8">
      <c r="A5" s="163" t="s">
        <v>28</v>
      </c>
      <c r="B5" s="157" t="s">
        <v>0</v>
      </c>
      <c r="C5" s="166" t="s">
        <v>1</v>
      </c>
      <c r="D5" s="166" t="s">
        <v>2</v>
      </c>
      <c r="E5" s="166" t="s">
        <v>29</v>
      </c>
      <c r="F5" s="157" t="s">
        <v>30</v>
      </c>
      <c r="G5" s="168" t="s">
        <v>31</v>
      </c>
      <c r="H5" s="170" t="s">
        <v>32</v>
      </c>
    </row>
    <row r="6" spans="1:8" ht="13.8" thickBot="1">
      <c r="A6" s="164"/>
      <c r="B6" s="165"/>
      <c r="C6" s="167"/>
      <c r="D6" s="167"/>
      <c r="E6" s="167"/>
      <c r="F6" s="165"/>
      <c r="G6" s="169"/>
      <c r="H6" s="171"/>
    </row>
    <row r="7" spans="1:8" ht="7.5" hidden="1" customHeight="1">
      <c r="A7" s="126" t="s">
        <v>33</v>
      </c>
      <c r="B7" s="127"/>
      <c r="C7" s="127"/>
      <c r="D7" s="127"/>
      <c r="E7" s="127"/>
      <c r="F7" s="127"/>
      <c r="G7" s="127"/>
      <c r="H7" s="128"/>
    </row>
    <row r="8" spans="1:8" ht="13.8" hidden="1" thickBot="1">
      <c r="A8" s="129"/>
      <c r="B8" s="130"/>
      <c r="C8" s="130"/>
      <c r="D8" s="130"/>
      <c r="E8" s="130"/>
      <c r="F8" s="130"/>
      <c r="G8" s="130"/>
      <c r="H8" s="131"/>
    </row>
    <row r="9" spans="1:8" ht="12.75" hidden="1" customHeight="1">
      <c r="A9" s="110">
        <v>52</v>
      </c>
      <c r="B9" s="157" t="s">
        <v>4</v>
      </c>
      <c r="C9" s="158" t="str">
        <f>призеры!C7</f>
        <v>ПАВЛОВ Николай Владимирович</v>
      </c>
      <c r="D9" s="158" t="str">
        <f>призеры!D7</f>
        <v>29.03.1992, МС</v>
      </c>
      <c r="E9" s="158" t="str">
        <f>призеры!F7</f>
        <v>Ярославская,</v>
      </c>
      <c r="F9" s="159">
        <f>[1]пр.взв!$AH$7</f>
        <v>8</v>
      </c>
      <c r="G9" s="159">
        <v>4</v>
      </c>
      <c r="H9" s="109" t="str">
        <f>CONCATENATE([1]пр.взв!$Y$7,", ",[1]пр.взв!$Y$8,", ",[1]пр.взв!$Y$9,", ",[1]пр.взв!$Y$10,", ",[1]пр.взв!$Y$11,", ",[1]пр.взв!$Y$12,", ",[1]пр.взв!$Y$13,", ",[1]пр.взв!$Y$14,", ",[1]пр.взв!$Y$15,", ",[1]пр.взв!$Y$16)</f>
        <v xml:space="preserve">Владимирская, Воронежская, Московская, Тверская, Тульская, Ярославская, , , , </v>
      </c>
    </row>
    <row r="10" spans="1:8" ht="12.75" hidden="1" customHeight="1">
      <c r="A10" s="145"/>
      <c r="B10" s="148"/>
      <c r="C10" s="149"/>
      <c r="D10" s="149"/>
      <c r="E10" s="149"/>
      <c r="F10" s="123"/>
      <c r="G10" s="123"/>
      <c r="H10" s="141"/>
    </row>
    <row r="11" spans="1:8" ht="12.75" hidden="1" customHeight="1">
      <c r="A11" s="97">
        <v>52</v>
      </c>
      <c r="B11" s="154" t="s">
        <v>4</v>
      </c>
      <c r="C11" s="156" t="str">
        <f>призеры!C9</f>
        <v>МУРАШКИН Эдуард Александрович</v>
      </c>
      <c r="D11" s="156" t="str">
        <f>призеры!D9</f>
        <v>26.08.1996, МС</v>
      </c>
      <c r="E11" s="156" t="str">
        <f>призеры!F9</f>
        <v>Тульская,</v>
      </c>
      <c r="F11" s="146">
        <f>[1]пр.взв!$AH$7</f>
        <v>8</v>
      </c>
      <c r="G11" s="146">
        <v>3</v>
      </c>
      <c r="H11" s="94" t="str">
        <f>CONCATENATE([1]пр.взв!$Y$7,", ",[1]пр.взв!$Y$8,", ",[1]пр.взв!$Y$9,", ",[1]пр.взв!$Y$10,", ",[1]пр.взв!$Y$11,", ",[1]пр.взв!$Y$12,", ",[1]пр.взв!$Y$13,", ",[1]пр.взв!$Y$14,", ",[1]пр.взв!$Y$15,", ",[1]пр.взв!$Y$16)</f>
        <v xml:space="preserve">Владимирская, Воронежская, Московская, Тверская, Тульская, Ярославская, , , , </v>
      </c>
    </row>
    <row r="12" spans="1:8" ht="12.75" hidden="1" customHeight="1">
      <c r="A12" s="145"/>
      <c r="B12" s="148"/>
      <c r="C12" s="149"/>
      <c r="D12" s="149"/>
      <c r="E12" s="149"/>
      <c r="F12" s="123"/>
      <c r="G12" s="123"/>
      <c r="H12" s="141"/>
    </row>
    <row r="13" spans="1:8" ht="12.75" hidden="1" customHeight="1">
      <c r="A13" s="97">
        <v>52</v>
      </c>
      <c r="B13" s="154" t="s">
        <v>4</v>
      </c>
      <c r="C13" s="156" t="str">
        <f>призеры!C11</f>
        <v>АВРАКОВ Рустам Давлатшоевич</v>
      </c>
      <c r="D13" s="156" t="str">
        <f>призеры!D11</f>
        <v>10.10.1993, 1р</v>
      </c>
      <c r="E13" s="156" t="str">
        <f>призеры!F11</f>
        <v xml:space="preserve">Тверская, </v>
      </c>
      <c r="F13" s="146">
        <f>[1]пр.взв!$AH$7</f>
        <v>8</v>
      </c>
      <c r="G13" s="146">
        <v>3</v>
      </c>
      <c r="H13" s="94" t="str">
        <f>CONCATENATE([1]пр.взв!$Y$7,", ",[1]пр.взв!$Y$8,", ",[1]пр.взв!$Y$9,", ",[1]пр.взв!$Y$10,", ",[1]пр.взв!$Y$11,", ",[1]пр.взв!$Y$12,", ",[1]пр.взв!$Y$13,", ",[1]пр.взв!$Y$14,", ",[1]пр.взв!$Y$15,", ",[1]пр.взв!$Y$16)</f>
        <v xml:space="preserve">Владимирская, Воронежская, Московская, Тверская, Тульская, Ярославская, , , , </v>
      </c>
    </row>
    <row r="14" spans="1:8" ht="12.75" hidden="1" customHeight="1">
      <c r="A14" s="145"/>
      <c r="B14" s="148"/>
      <c r="C14" s="149"/>
      <c r="D14" s="149"/>
      <c r="E14" s="149"/>
      <c r="F14" s="123"/>
      <c r="G14" s="123"/>
      <c r="H14" s="141"/>
    </row>
    <row r="15" spans="1:8" ht="12.75" hidden="1" customHeight="1">
      <c r="A15" s="152">
        <v>57</v>
      </c>
      <c r="B15" s="153" t="s">
        <v>4</v>
      </c>
      <c r="C15" s="155" t="str">
        <f>призеры!C20</f>
        <v>ФЕКЛИН Сергей Юрьевич</v>
      </c>
      <c r="D15" s="155" t="str">
        <f>призеры!D20</f>
        <v>22.10.1992, МС</v>
      </c>
      <c r="E15" s="155" t="str">
        <f>призеры!F20</f>
        <v xml:space="preserve">Липецкая, </v>
      </c>
      <c r="F15" s="150">
        <f>[2]пр.взв!$AH$7</f>
        <v>17</v>
      </c>
      <c r="G15" s="150">
        <v>5</v>
      </c>
      <c r="H15" s="151" t="str">
        <f>CONCATENATE([2]пр.взв!$Y$7,", ",[2]пр.взв!$Y$8,", ",[2]пр.взв!$Y$9,", ",[2]пр.взв!$Y$10,", ",[2]пр.взв!$Y$11,", ",[2]пр.взв!$Y$12,", ",[2]пр.взв!$Y$13,", ",[2]пр.взв!$Y$14,", ",[2]пр.взв!$Y$15,", ",[2]пр.взв!$Y$16)</f>
        <v>Белгородская, Владимирская, Воронежская, Ивановская, Липецкая, Московская, Рязанская, Тамбовская, Тульская, Ярославская</v>
      </c>
    </row>
    <row r="16" spans="1:8" ht="12.75" hidden="1" customHeight="1">
      <c r="A16" s="97"/>
      <c r="B16" s="154"/>
      <c r="C16" s="156"/>
      <c r="D16" s="156"/>
      <c r="E16" s="156"/>
      <c r="F16" s="146"/>
      <c r="G16" s="146"/>
      <c r="H16" s="94"/>
    </row>
    <row r="17" spans="1:8" ht="12.75" hidden="1" customHeight="1">
      <c r="A17" s="152">
        <v>57</v>
      </c>
      <c r="B17" s="153" t="s">
        <v>5</v>
      </c>
      <c r="C17" s="155" t="str">
        <f>призеры!C22</f>
        <v>МАРУТЯН Арман Мкртичевич</v>
      </c>
      <c r="D17" s="155" t="str">
        <f>призеры!D22</f>
        <v>24.10.1995, МС</v>
      </c>
      <c r="E17" s="155" t="str">
        <f>призеры!F22</f>
        <v>Рязанская,</v>
      </c>
      <c r="F17" s="150">
        <f>[2]пр.взв!$AH$7</f>
        <v>17</v>
      </c>
      <c r="G17" s="150">
        <v>3</v>
      </c>
      <c r="H17" s="151" t="str">
        <f>CONCATENATE([2]пр.взв!$Y$7,", ",[2]пр.взв!$Y$8,", ",[2]пр.взв!$Y$9,", ",[2]пр.взв!$Y$10,", ",[2]пр.взв!$Y$11,", ",[2]пр.взв!$Y$12,", ",[2]пр.взв!$Y$13,", ",[2]пр.взв!$Y$14,", ",[2]пр.взв!$Y$15,", ",[2]пр.взв!$Y$16)</f>
        <v>Белгородская, Владимирская, Воронежская, Ивановская, Липецкая, Московская, Рязанская, Тамбовская, Тульская, Ярославская</v>
      </c>
    </row>
    <row r="18" spans="1:8" ht="12.75" hidden="1" customHeight="1">
      <c r="A18" s="97"/>
      <c r="B18" s="154"/>
      <c r="C18" s="156"/>
      <c r="D18" s="156"/>
      <c r="E18" s="156"/>
      <c r="F18" s="146"/>
      <c r="G18" s="146"/>
      <c r="H18" s="94"/>
    </row>
    <row r="19" spans="1:8" ht="12.75" hidden="1" customHeight="1">
      <c r="A19" s="152">
        <v>57</v>
      </c>
      <c r="B19" s="153" t="s">
        <v>6</v>
      </c>
      <c r="C19" s="155" t="str">
        <f>призеры!C24</f>
        <v>РАДЖАБОВ Курбан Раджабович</v>
      </c>
      <c r="D19" s="155" t="str">
        <f>призеры!D24</f>
        <v>14.07.1991, МС</v>
      </c>
      <c r="E19" s="155" t="str">
        <f>призеры!F24</f>
        <v>Московская,</v>
      </c>
      <c r="F19" s="150">
        <f>[2]пр.взв!$AH$7</f>
        <v>17</v>
      </c>
      <c r="G19" s="150">
        <v>3</v>
      </c>
      <c r="H19" s="151" t="str">
        <f>CONCATENATE([2]пр.взв!$Y$7,", ",[2]пр.взв!$Y$8,", ",[2]пр.взв!$Y$9,", ",[2]пр.взв!$Y$10,", ",[2]пр.взв!$Y$11,", ",[2]пр.взв!$Y$12,", ",[2]пр.взв!$Y$13,", ",[2]пр.взв!$Y$14,", ",[2]пр.взв!$Y$15,", ",[2]пр.взв!$Y$16)</f>
        <v>Белгородская, Владимирская, Воронежская, Ивановская, Липецкая, Московская, Рязанская, Тамбовская, Тульская, Ярославская</v>
      </c>
    </row>
    <row r="20" spans="1:8" ht="12.75" hidden="1" customHeight="1">
      <c r="A20" s="97"/>
      <c r="B20" s="154"/>
      <c r="C20" s="156"/>
      <c r="D20" s="156"/>
      <c r="E20" s="156"/>
      <c r="F20" s="146"/>
      <c r="G20" s="146"/>
      <c r="H20" s="94"/>
    </row>
    <row r="21" spans="1:8" ht="12.75" hidden="1" customHeight="1">
      <c r="A21" s="152">
        <v>57</v>
      </c>
      <c r="B21" s="153" t="s">
        <v>6</v>
      </c>
      <c r="C21" s="155" t="str">
        <f>призеры!C26</f>
        <v>Ешкутов Илья Александрович</v>
      </c>
      <c r="D21" s="155" t="str">
        <f>призеры!D26</f>
        <v>18.04.1997, КМС</v>
      </c>
      <c r="E21" s="155" t="str">
        <f>призеры!F26</f>
        <v>Ивановская,</v>
      </c>
      <c r="F21" s="150">
        <f>[2]пр.взв!$AH$7</f>
        <v>17</v>
      </c>
      <c r="G21" s="150">
        <v>4</v>
      </c>
      <c r="H21" s="151" t="str">
        <f>CONCATENATE([2]пр.взв!$Y$7,", ",[2]пр.взв!$Y$8,", ",[2]пр.взв!$Y$9,", ",[2]пр.взв!$Y$10,", ",[2]пр.взв!$Y$11,", ",[2]пр.взв!$Y$12,", ",[2]пр.взв!$Y$13,", ",[2]пр.взв!$Y$14,", ",[2]пр.взв!$Y$15,", ",[2]пр.взв!$Y$16)</f>
        <v>Белгородская, Владимирская, Воронежская, Ивановская, Липецкая, Московская, Рязанская, Тамбовская, Тульская, Ярославская</v>
      </c>
    </row>
    <row r="22" spans="1:8" ht="12.75" hidden="1" customHeight="1">
      <c r="A22" s="97"/>
      <c r="B22" s="154"/>
      <c r="C22" s="156"/>
      <c r="D22" s="156"/>
      <c r="E22" s="156"/>
      <c r="F22" s="146"/>
      <c r="G22" s="146"/>
      <c r="H22" s="94"/>
    </row>
    <row r="23" spans="1:8" ht="12.75" hidden="1" customHeight="1">
      <c r="A23" s="145">
        <v>62</v>
      </c>
      <c r="B23" s="148" t="s">
        <v>4</v>
      </c>
      <c r="C23" s="149" t="str">
        <f>призеры!C33</f>
        <v>ФЕДОРОВИЧ Марати Владимирович</v>
      </c>
      <c r="D23" s="149" t="str">
        <f>призеры!D33</f>
        <v>01.01.1991, МС</v>
      </c>
      <c r="E23" s="149" t="str">
        <f>призеры!F33</f>
        <v>Ярославская,</v>
      </c>
      <c r="F23" s="146">
        <f>[3]пр.взв!$AH$7</f>
        <v>24</v>
      </c>
      <c r="G23" s="138">
        <v>5</v>
      </c>
      <c r="H23" s="141" t="str">
        <f>CONCATENATE([3]пр.взв!$Y$7,", ",[3]пр.взв!$Y$8,", ",[3]пр.взв!$Y$9,", ",[3]пр.взв!$Y$10,", ",[3]пр.взв!$Y$11,", ",[3]пр.взв!$Y$12,", ",[3]пр.взв!$Y$13,", ",[3]пр.взв!$Y$14,", ",[3]пр.взв!$Y$15,", ",[3]пр.взв!$Y$16)</f>
        <v>Белгородская, Владимирская, Воронежская, Курская, Липецкая, Московская, Рязанская, Смоленская, Тульская, Ярославская</v>
      </c>
    </row>
    <row r="24" spans="1:8" ht="12.75" hidden="1" customHeight="1">
      <c r="A24" s="145"/>
      <c r="B24" s="148"/>
      <c r="C24" s="149"/>
      <c r="D24" s="149"/>
      <c r="E24" s="149"/>
      <c r="F24" s="123"/>
      <c r="G24" s="138"/>
      <c r="H24" s="141"/>
    </row>
    <row r="25" spans="1:8" ht="12.75" hidden="1" customHeight="1">
      <c r="A25" s="145">
        <v>62</v>
      </c>
      <c r="B25" s="148" t="s">
        <v>5</v>
      </c>
      <c r="C25" s="149" t="str">
        <f>призеры!C35</f>
        <v>КОНДРАШКИН Алексей Сергеевич</v>
      </c>
      <c r="D25" s="149" t="str">
        <f>призеры!D35</f>
        <v>22.07.1992, МС</v>
      </c>
      <c r="E25" s="149" t="str">
        <f>призеры!F35</f>
        <v>Московская,</v>
      </c>
      <c r="F25" s="146">
        <f>[3]пр.взв!$AH$7</f>
        <v>24</v>
      </c>
      <c r="G25" s="138">
        <v>4</v>
      </c>
      <c r="H25" s="141" t="str">
        <f>CONCATENATE([3]пр.взв!$Y$7,", ",[3]пр.взв!$Y$8,", ",[3]пр.взв!$Y$9,", ",[3]пр.взв!$Y$10,", ",[3]пр.взв!$Y$11,", ",[3]пр.взв!$Y$12,", ",[3]пр.взв!$Y$13,", ",[3]пр.взв!$Y$14,", ",[3]пр.взв!$Y$15,", ",[3]пр.взв!$Y$16)</f>
        <v>Белгородская, Владимирская, Воронежская, Курская, Липецкая, Московская, Рязанская, Смоленская, Тульская, Ярославская</v>
      </c>
    </row>
    <row r="26" spans="1:8" ht="12.75" hidden="1" customHeight="1">
      <c r="A26" s="145"/>
      <c r="B26" s="148"/>
      <c r="C26" s="149"/>
      <c r="D26" s="149"/>
      <c r="E26" s="149"/>
      <c r="F26" s="123"/>
      <c r="G26" s="138"/>
      <c r="H26" s="141"/>
    </row>
    <row r="27" spans="1:8" ht="12.75" hidden="1" customHeight="1">
      <c r="A27" s="145">
        <v>62</v>
      </c>
      <c r="B27" s="148" t="s">
        <v>6</v>
      </c>
      <c r="C27" s="149" t="str">
        <f>призеры!C37</f>
        <v>БУЛДАКОВ Валентин Сергеевич</v>
      </c>
      <c r="D27" s="149" t="str">
        <f>призеры!D37</f>
        <v>18.02.1998, 1р</v>
      </c>
      <c r="E27" s="149" t="str">
        <f>призеры!F37</f>
        <v>Воронежская,</v>
      </c>
      <c r="F27" s="146">
        <f>[3]пр.взв!$AH$7</f>
        <v>24</v>
      </c>
      <c r="G27" s="138">
        <v>4</v>
      </c>
      <c r="H27" s="141" t="str">
        <f>CONCATENATE([3]пр.взв!$Y$7,", ",[3]пр.взв!$Y$8,", ",[3]пр.взв!$Y$9,", ",[3]пр.взв!$Y$10,", ",[3]пр.взв!$Y$11,", ",[3]пр.взв!$Y$12,", ",[3]пр.взв!$Y$13,", ",[3]пр.взв!$Y$14,", ",[3]пр.взв!$Y$15,", ",[3]пр.взв!$Y$16)</f>
        <v>Белгородская, Владимирская, Воронежская, Курская, Липецкая, Московская, Рязанская, Смоленская, Тульская, Ярославская</v>
      </c>
    </row>
    <row r="28" spans="1:8" ht="12.75" hidden="1" customHeight="1">
      <c r="A28" s="145"/>
      <c r="B28" s="148"/>
      <c r="C28" s="149"/>
      <c r="D28" s="149"/>
      <c r="E28" s="149"/>
      <c r="F28" s="123"/>
      <c r="G28" s="138"/>
      <c r="H28" s="141"/>
    </row>
    <row r="29" spans="1:8" ht="12.75" hidden="1" customHeight="1">
      <c r="A29" s="145">
        <v>62</v>
      </c>
      <c r="B29" s="148" t="s">
        <v>6</v>
      </c>
      <c r="C29" s="149" t="str">
        <f>призеры!C39</f>
        <v>МЕДНОВ Егор Сергеевич</v>
      </c>
      <c r="D29" s="149" t="str">
        <f>призеры!D39</f>
        <v>24.06.1998, КМС</v>
      </c>
      <c r="E29" s="149" t="str">
        <f>призеры!F39</f>
        <v>Рязанская,</v>
      </c>
      <c r="F29" s="146">
        <f>[3]пр.взв!$AH$7</f>
        <v>24</v>
      </c>
      <c r="G29" s="138">
        <v>3</v>
      </c>
      <c r="H29" s="141" t="str">
        <f>CONCATENATE([3]пр.взв!$Y$7,", ",[3]пр.взв!$Y$8,", ",[3]пр.взв!$Y$9,", ",[3]пр.взв!$Y$10,", ",[3]пр.взв!$Y$11,", ",[3]пр.взв!$Y$12,", ",[3]пр.взв!$Y$13,", ",[3]пр.взв!$Y$14,", ",[3]пр.взв!$Y$15,", ",[3]пр.взв!$Y$16)</f>
        <v>Белгородская, Владимирская, Воронежская, Курская, Липецкая, Московская, Рязанская, Смоленская, Тульская, Ярославская</v>
      </c>
    </row>
    <row r="30" spans="1:8" ht="12.75" hidden="1" customHeight="1">
      <c r="A30" s="145"/>
      <c r="B30" s="148"/>
      <c r="C30" s="149"/>
      <c r="D30" s="149"/>
      <c r="E30" s="149"/>
      <c r="F30" s="123"/>
      <c r="G30" s="138"/>
      <c r="H30" s="141"/>
    </row>
    <row r="31" spans="1:8" ht="12.75" hidden="1" customHeight="1">
      <c r="A31" s="145">
        <v>68</v>
      </c>
      <c r="B31" s="148" t="s">
        <v>4</v>
      </c>
      <c r="C31" s="149" t="str">
        <f>призеры!C46</f>
        <v>АРАЛОВ Михаил Герасимович</v>
      </c>
      <c r="D31" s="149" t="str">
        <f>призеры!D46</f>
        <v>25.10.1985, МС</v>
      </c>
      <c r="E31" s="149" t="str">
        <f>призеры!F46</f>
        <v>Ярославская,</v>
      </c>
      <c r="F31" s="146">
        <f>[4]пр.взв!$AH$7</f>
        <v>16</v>
      </c>
      <c r="G31" s="147">
        <v>5</v>
      </c>
      <c r="H31" s="141" t="str">
        <f>CONCATENATE([4]пр.взв!$Y$7,", ",[4]пр.взв!$Y$8,", ",[4]пр.взв!$Y$9,", ",[4]пр.взв!$Y$10,", ",[4]пр.взв!$Y$11,", ",[4]пр.взв!$Y$12,", ",[4]пр.взв!$Y$13,", ",[4]пр.взв!$Y$14,", ",[4]пр.взв!$Y$15,", ",[4]пр.взв!$Y$16)</f>
        <v>Белгородская, Брянская, Владимирская, Воронежская, Курская, Рязанская, Тамбовская, Тверская, Тульская, Ярославская</v>
      </c>
    </row>
    <row r="32" spans="1:8" ht="12.75" hidden="1" customHeight="1">
      <c r="A32" s="145"/>
      <c r="B32" s="148"/>
      <c r="C32" s="149"/>
      <c r="D32" s="149"/>
      <c r="E32" s="149"/>
      <c r="F32" s="123"/>
      <c r="G32" s="123"/>
      <c r="H32" s="141"/>
    </row>
    <row r="33" spans="1:8" ht="12.75" hidden="1" customHeight="1">
      <c r="A33" s="145">
        <v>68</v>
      </c>
      <c r="B33" s="148" t="s">
        <v>5</v>
      </c>
      <c r="C33" s="149" t="str">
        <f>призеры!C48</f>
        <v>НЕВРЮЕВ Дмитрий Сергеевич</v>
      </c>
      <c r="D33" s="149" t="str">
        <f>призеры!D48</f>
        <v>25.08.1995, КМС</v>
      </c>
      <c r="E33" s="149" t="str">
        <f>призеры!F48</f>
        <v>Брянская,</v>
      </c>
      <c r="F33" s="146">
        <f>[4]пр.взв!$AH$7</f>
        <v>16</v>
      </c>
      <c r="G33" s="147">
        <v>3</v>
      </c>
      <c r="H33" s="141" t="str">
        <f>CONCATENATE([4]пр.взв!$Y$7,", ",[4]пр.взв!$Y$8,", ",[4]пр.взв!$Y$9,", ",[4]пр.взв!$Y$10,", ",[4]пр.взв!$Y$11,", ",[4]пр.взв!$Y$12,", ",[4]пр.взв!$Y$13,", ",[4]пр.взв!$Y$14,", ",[4]пр.взв!$Y$15,", ",[4]пр.взв!$Y$16)</f>
        <v>Белгородская, Брянская, Владимирская, Воронежская, Курская, Рязанская, Тамбовская, Тверская, Тульская, Ярославская</v>
      </c>
    </row>
    <row r="34" spans="1:8" ht="12.75" hidden="1" customHeight="1">
      <c r="A34" s="145"/>
      <c r="B34" s="148"/>
      <c r="C34" s="149"/>
      <c r="D34" s="149"/>
      <c r="E34" s="149"/>
      <c r="F34" s="123"/>
      <c r="G34" s="123"/>
      <c r="H34" s="141"/>
    </row>
    <row r="35" spans="1:8" ht="12.75" hidden="1" customHeight="1">
      <c r="A35" s="145">
        <v>68</v>
      </c>
      <c r="B35" s="148" t="s">
        <v>6</v>
      </c>
      <c r="C35" s="149" t="str">
        <f>призеры!C50</f>
        <v>КОБЗЕВ Андрей Витальевич</v>
      </c>
      <c r="D35" s="149" t="str">
        <f>призеры!D50</f>
        <v>19.08.1992, МС</v>
      </c>
      <c r="E35" s="149" t="str">
        <f>призеры!F50</f>
        <v>Белгородская,</v>
      </c>
      <c r="F35" s="146">
        <f>[4]пр.взв!$AH$7</f>
        <v>16</v>
      </c>
      <c r="G35" s="147">
        <v>3</v>
      </c>
      <c r="H35" s="141" t="str">
        <f>CONCATENATE([4]пр.взв!$Y$7,", ",[4]пр.взв!$Y$8,", ",[4]пр.взв!$Y$9,", ",[4]пр.взв!$Y$10,", ",[4]пр.взв!$Y$11,", ",[4]пр.взв!$Y$12,", ",[4]пр.взв!$Y$13,", ",[4]пр.взв!$Y$14,", ",[4]пр.взв!$Y$15,", ",[4]пр.взв!$Y$16)</f>
        <v>Белгородская, Брянская, Владимирская, Воронежская, Курская, Рязанская, Тамбовская, Тверская, Тульская, Ярославская</v>
      </c>
    </row>
    <row r="36" spans="1:8" ht="12.75" hidden="1" customHeight="1">
      <c r="A36" s="145"/>
      <c r="B36" s="148"/>
      <c r="C36" s="149"/>
      <c r="D36" s="149"/>
      <c r="E36" s="149"/>
      <c r="F36" s="123"/>
      <c r="G36" s="123"/>
      <c r="H36" s="141"/>
    </row>
    <row r="37" spans="1:8" ht="12.75" hidden="1" customHeight="1">
      <c r="A37" s="145">
        <v>68</v>
      </c>
      <c r="B37" s="148" t="s">
        <v>6</v>
      </c>
      <c r="C37" s="149" t="str">
        <f>призеры!C52</f>
        <v>ХАН Никита Алексеевич</v>
      </c>
      <c r="D37" s="149" t="str">
        <f>призеры!D52</f>
        <v>15.10.1998, КМС</v>
      </c>
      <c r="E37" s="149" t="str">
        <f>призеры!F52</f>
        <v>Тамбовская,</v>
      </c>
      <c r="F37" s="146">
        <f>[4]пр.взв!$AH$7</f>
        <v>16</v>
      </c>
      <c r="G37" s="147">
        <v>3</v>
      </c>
      <c r="H37" s="141" t="str">
        <f>CONCATENATE([4]пр.взв!$Y$7,", ",[4]пр.взв!$Y$8,", ",[4]пр.взв!$Y$9,", ",[4]пр.взв!$Y$10,", ",[4]пр.взв!$Y$11,", ",[4]пр.взв!$Y$12,", ",[4]пр.взв!$Y$13,", ",[4]пр.взв!$Y$14,", ",[4]пр.взв!$Y$15,", ",[4]пр.взв!$Y$16)</f>
        <v>Белгородская, Брянская, Владимирская, Воронежская, Курская, Рязанская, Тамбовская, Тверская, Тульская, Ярославская</v>
      </c>
    </row>
    <row r="38" spans="1:8" ht="20.25" hidden="1" customHeight="1">
      <c r="A38" s="145"/>
      <c r="B38" s="148"/>
      <c r="C38" s="149"/>
      <c r="D38" s="149"/>
      <c r="E38" s="149"/>
      <c r="F38" s="123"/>
      <c r="G38" s="123"/>
      <c r="H38" s="141"/>
    </row>
    <row r="39" spans="1:8" hidden="1">
      <c r="A39" s="145">
        <v>74</v>
      </c>
      <c r="B39" s="134" t="s">
        <v>4</v>
      </c>
      <c r="C39" s="125" t="str">
        <f>призеры!C59</f>
        <v>ТОКАРЕВ Роман Александрович</v>
      </c>
      <c r="D39" s="125" t="str">
        <f>призеры!D59</f>
        <v>08.06.1991, МСМК</v>
      </c>
      <c r="E39" s="125" t="str">
        <f>призеры!F59</f>
        <v>Воронежская,</v>
      </c>
      <c r="F39" s="146">
        <f>[5]пр.взв!$AH$7</f>
        <v>22</v>
      </c>
      <c r="G39" s="138">
        <v>4</v>
      </c>
      <c r="H39" s="141" t="str">
        <f>CONCATENATE([5]пр.взв!$Y$7,", ",[5]пр.взв!$Y$8,", ",[5]пр.взв!$Y$9,", ",[5]пр.взв!$Y$10,", ",[5]пр.взв!$Y$11,", ",[5]пр.взв!$Y$12,", ",[5]пр.взв!$Y$13,", ",[5]пр.взв!$Y$14,", ",[5]пр.взв!$Y$15,", ",[5]пр.взв!$Y$16)</f>
        <v>Белгородская, Владимирская, Воронежская, Ивановская, Липецкая, Московская, Рязанская, Смоленская, Тверская, Тульская</v>
      </c>
    </row>
    <row r="40" spans="1:8" hidden="1">
      <c r="A40" s="145"/>
      <c r="B40" s="134"/>
      <c r="C40" s="125"/>
      <c r="D40" s="125"/>
      <c r="E40" s="125"/>
      <c r="F40" s="123"/>
      <c r="G40" s="138"/>
      <c r="H40" s="141"/>
    </row>
    <row r="41" spans="1:8" ht="12.75" customHeight="1">
      <c r="A41" s="145">
        <v>74</v>
      </c>
      <c r="B41" s="134" t="s">
        <v>5</v>
      </c>
      <c r="C41" s="125" t="str">
        <f>призеры!C61</f>
        <v>ОГАРЫШЕВ Алексей Сергеевич</v>
      </c>
      <c r="D41" s="125" t="str">
        <f>призеры!D61</f>
        <v>06.03.1988, МСМК</v>
      </c>
      <c r="E41" s="125" t="str">
        <f>призеры!F61</f>
        <v xml:space="preserve">Владимирская, </v>
      </c>
      <c r="F41" s="146">
        <f>[5]пр.взв!$AH$7</f>
        <v>22</v>
      </c>
      <c r="G41" s="138">
        <v>4</v>
      </c>
      <c r="H41" s="141" t="str">
        <f>CONCATENATE([5]пр.взв!$Y$7,", ",[5]пр.взв!$Y$8,", ",[5]пр.взв!$Y$9,", ",[5]пр.взв!$Y$10,", ",[5]пр.взв!$Y$11,", ",[5]пр.взв!$Y$12,", ",[5]пр.взв!$Y$13,", ",[5]пр.взв!$Y$14,", ",[5]пр.взв!$Y$15,", ",[5]пр.взв!$Y$16)</f>
        <v>Белгородская, Владимирская, Воронежская, Ивановская, Липецкая, Московская, Рязанская, Смоленская, Тверская, Тульская</v>
      </c>
    </row>
    <row r="42" spans="1:8" ht="12.75" customHeight="1">
      <c r="A42" s="145"/>
      <c r="B42" s="134"/>
      <c r="C42" s="125"/>
      <c r="D42" s="125"/>
      <c r="E42" s="125"/>
      <c r="F42" s="123"/>
      <c r="G42" s="138"/>
      <c r="H42" s="141"/>
    </row>
    <row r="43" spans="1:8" ht="12.75" customHeight="1">
      <c r="A43" s="145">
        <v>74</v>
      </c>
      <c r="B43" s="134" t="s">
        <v>6</v>
      </c>
      <c r="C43" s="125" t="str">
        <f>призеры!C63</f>
        <v>ОНЕГОВ Никита Александрович</v>
      </c>
      <c r="D43" s="125" t="str">
        <f>призеры!D63</f>
        <v>06.08.1988, МС</v>
      </c>
      <c r="E43" s="125" t="str">
        <f>призеры!F63</f>
        <v xml:space="preserve">Владимирская, </v>
      </c>
      <c r="F43" s="146">
        <f>[5]пр.взв!$AH$7</f>
        <v>22</v>
      </c>
      <c r="G43" s="138">
        <v>3</v>
      </c>
      <c r="H43" s="141" t="str">
        <f>CONCATENATE([5]пр.взв!$Y$7,", ",[5]пр.взв!$Y$8,", ",[5]пр.взв!$Y$9,", ",[5]пр.взв!$Y$10,", ",[5]пр.взв!$Y$11,", ",[5]пр.взв!$Y$12,", ",[5]пр.взв!$Y$13,", ",[5]пр.взв!$Y$14,", ",[5]пр.взв!$Y$15,", ",[5]пр.взв!$Y$16)</f>
        <v>Белгородская, Владимирская, Воронежская, Ивановская, Липецкая, Московская, Рязанская, Смоленская, Тверская, Тульская</v>
      </c>
    </row>
    <row r="44" spans="1:8" ht="12.75" customHeight="1">
      <c r="A44" s="145"/>
      <c r="B44" s="134"/>
      <c r="C44" s="125"/>
      <c r="D44" s="125"/>
      <c r="E44" s="125"/>
      <c r="F44" s="123"/>
      <c r="G44" s="138"/>
      <c r="H44" s="141"/>
    </row>
    <row r="45" spans="1:8" ht="12.75" hidden="1" customHeight="1">
      <c r="A45" s="145">
        <v>74</v>
      </c>
      <c r="B45" s="134" t="s">
        <v>6</v>
      </c>
      <c r="C45" s="125" t="str">
        <f>призеры!C65</f>
        <v>МАРЧЕНКО Иван Николаевич</v>
      </c>
      <c r="D45" s="125" t="str">
        <f>призеры!D65</f>
        <v>07.07.1983, МС</v>
      </c>
      <c r="E45" s="125" t="str">
        <f>призеры!F65</f>
        <v>Воронежская,</v>
      </c>
      <c r="F45" s="146">
        <f>[5]пр.взв!$AH$7</f>
        <v>22</v>
      </c>
      <c r="G45" s="138">
        <v>4</v>
      </c>
      <c r="H45" s="141" t="str">
        <f>CONCATENATE([5]пр.взв!$Y$7,", ",[5]пр.взв!$Y$8,", ",[5]пр.взв!$Y$9,", ",[5]пр.взв!$Y$10,", ",[5]пр.взв!$Y$11,", ",[5]пр.взв!$Y$12,", ",[5]пр.взв!$Y$13,", ",[5]пр.взв!$Y$14,", ",[5]пр.взв!$Y$15,", ",[5]пр.взв!$Y$16)</f>
        <v>Белгородская, Владимирская, Воронежская, Ивановская, Липецкая, Московская, Рязанская, Смоленская, Тверская, Тульская</v>
      </c>
    </row>
    <row r="46" spans="1:8" ht="12.75" hidden="1" customHeight="1">
      <c r="A46" s="145"/>
      <c r="B46" s="134"/>
      <c r="C46" s="125"/>
      <c r="D46" s="125"/>
      <c r="E46" s="125"/>
      <c r="F46" s="123"/>
      <c r="G46" s="138"/>
      <c r="H46" s="141"/>
    </row>
    <row r="47" spans="1:8" ht="12.75" customHeight="1">
      <c r="A47" s="145">
        <v>82</v>
      </c>
      <c r="B47" s="134" t="s">
        <v>4</v>
      </c>
      <c r="C47" s="125" t="str">
        <f>призеры!C72</f>
        <v>ТАБУРЧЕНКО Павел Алексеевич</v>
      </c>
      <c r="D47" s="125" t="str">
        <f>призеры!D72</f>
        <v>28.04.1989, МС</v>
      </c>
      <c r="E47" s="125" t="str">
        <f>призеры!F72</f>
        <v>Брянская,</v>
      </c>
      <c r="F47" s="146">
        <f>[6]пр.взв!$AH$7</f>
        <v>21</v>
      </c>
      <c r="G47" s="147">
        <v>4</v>
      </c>
      <c r="H47" s="141" t="str">
        <f>CONCATENATE([6]пр.взв!$Y$7,", ",[6]пр.взв!$Y$8,", ",[6]пр.взв!$Y$9,", ",[6]пр.взв!$Y$10,", ",[6]пр.взв!$Y$11,", ",[6]пр.взв!$Y$12,", ",[6]пр.взв!$Y$13,", ",[6]пр.взв!$Y$14,", ",[6]пр.взв!$Y$15,", ",[6]пр.взв!$Y$16)</f>
        <v>Белгородская, Брянская, Воронежская, Калужкая, Курская, Московская, Рязанская, Тамбовская, Тверская, Тульская</v>
      </c>
    </row>
    <row r="48" spans="1:8">
      <c r="A48" s="145"/>
      <c r="B48" s="134"/>
      <c r="C48" s="125"/>
      <c r="D48" s="125"/>
      <c r="E48" s="125"/>
      <c r="F48" s="123"/>
      <c r="G48" s="123"/>
      <c r="H48" s="141"/>
    </row>
    <row r="49" spans="1:10" ht="12.75" customHeight="1">
      <c r="A49" s="145">
        <v>82</v>
      </c>
      <c r="B49" s="134" t="s">
        <v>5</v>
      </c>
      <c r="C49" s="125" t="str">
        <f>призеры!C74</f>
        <v>УЛЬЯХОВ Александр Александрович</v>
      </c>
      <c r="D49" s="125" t="str">
        <f>призеры!D74</f>
        <v>16.07.1988, МСМК</v>
      </c>
      <c r="E49" s="125" t="str">
        <f>призеры!F74</f>
        <v>Брянская,</v>
      </c>
      <c r="F49" s="146">
        <f>[6]пр.взв!$AH$7</f>
        <v>21</v>
      </c>
      <c r="G49" s="147">
        <v>3</v>
      </c>
      <c r="H49" s="141" t="str">
        <f>CONCATENATE([6]пр.взв!$Y$7,", ",[6]пр.взв!$Y$8,", ",[6]пр.взв!$Y$9,", ",[6]пр.взв!$Y$10,", ",[6]пр.взв!$Y$11,", ",[6]пр.взв!$Y$12,", ",[6]пр.взв!$Y$13,", ",[6]пр.взв!$Y$14,", ",[6]пр.взв!$Y$15,", ",[6]пр.взв!$Y$16)</f>
        <v>Белгородская, Брянская, Воронежская, Калужкая, Курская, Московская, Рязанская, Тамбовская, Тверская, Тульская</v>
      </c>
    </row>
    <row r="50" spans="1:10" ht="12.75" customHeight="1">
      <c r="A50" s="145"/>
      <c r="B50" s="134"/>
      <c r="C50" s="125"/>
      <c r="D50" s="125"/>
      <c r="E50" s="125"/>
      <c r="F50" s="123"/>
      <c r="G50" s="123"/>
      <c r="H50" s="141"/>
    </row>
    <row r="51" spans="1:10" ht="12.75" customHeight="1">
      <c r="A51" s="145">
        <v>82</v>
      </c>
      <c r="B51" s="134" t="s">
        <v>6</v>
      </c>
      <c r="C51" s="125" t="str">
        <f>призеры!C76</f>
        <v>ВОДОВСКОВ Михаил Юрьевич</v>
      </c>
      <c r="D51" s="125" t="str">
        <f>призеры!D76</f>
        <v>17.03.1995, МС</v>
      </c>
      <c r="E51" s="125" t="str">
        <f>призеры!F76</f>
        <v>Рязанская,</v>
      </c>
      <c r="F51" s="146">
        <f>[6]пр.взв!$AH$7</f>
        <v>21</v>
      </c>
      <c r="G51" s="147">
        <v>3</v>
      </c>
      <c r="H51" s="141" t="str">
        <f>CONCATENATE([6]пр.взв!$Y$7,", ",[6]пр.взв!$Y$8,", ",[6]пр.взв!$Y$9,", ",[6]пр.взв!$Y$10,", ",[6]пр.взв!$Y$11,", ",[6]пр.взв!$Y$12,", ",[6]пр.взв!$Y$13,", ",[6]пр.взв!$Y$14,", ",[6]пр.взв!$Y$15,", ",[6]пр.взв!$Y$16)</f>
        <v>Белгородская, Брянская, Воронежская, Калужкая, Курская, Московская, Рязанская, Тамбовская, Тверская, Тульская</v>
      </c>
    </row>
    <row r="52" spans="1:10" ht="12.75" customHeight="1">
      <c r="A52" s="145"/>
      <c r="B52" s="134"/>
      <c r="C52" s="125"/>
      <c r="D52" s="125"/>
      <c r="E52" s="125"/>
      <c r="F52" s="123"/>
      <c r="G52" s="123"/>
      <c r="H52" s="141"/>
    </row>
    <row r="53" spans="1:10" ht="12.75" customHeight="1">
      <c r="A53" s="145">
        <v>82</v>
      </c>
      <c r="B53" s="134" t="s">
        <v>6</v>
      </c>
      <c r="C53" s="125" t="str">
        <f>призеры!C78</f>
        <v>МАНУКЯН Арутюн Самвелович</v>
      </c>
      <c r="D53" s="125" t="str">
        <f>призеры!D78</f>
        <v>29.03.1993, МС</v>
      </c>
      <c r="E53" s="125" t="str">
        <f>призеры!F78</f>
        <v>Рязанская,</v>
      </c>
      <c r="F53" s="147">
        <f>[6]пр.взв!$AH$7</f>
        <v>21</v>
      </c>
      <c r="G53" s="147">
        <v>4</v>
      </c>
      <c r="H53" s="141" t="str">
        <f>CONCATENATE([6]пр.взв!$Y$7,", ",[6]пр.взв!$Y$8,", ",[6]пр.взв!$Y$9,", ",[6]пр.взв!$Y$10,", ",[6]пр.взв!$Y$11,", ",[6]пр.взв!$Y$12,", ",[6]пр.взв!$Y$13,", ",[6]пр.взв!$Y$14,", ",[6]пр.взв!$Y$15,", ",[6]пр.взв!$Y$16)</f>
        <v>Белгородская, Брянская, Воронежская, Калужкая, Курская, Московская, Рязанская, Тамбовская, Тверская, Тульская</v>
      </c>
    </row>
    <row r="54" spans="1:10" ht="12.75" customHeight="1">
      <c r="A54" s="145"/>
      <c r="B54" s="134"/>
      <c r="C54" s="125"/>
      <c r="D54" s="125"/>
      <c r="E54" s="125"/>
      <c r="F54" s="123"/>
      <c r="G54" s="123"/>
      <c r="H54" s="141"/>
    </row>
    <row r="55" spans="1:10" ht="12.75" hidden="1" customHeight="1">
      <c r="A55" s="97">
        <v>90</v>
      </c>
      <c r="B55" s="99" t="s">
        <v>4</v>
      </c>
      <c r="C55" s="124" t="str">
        <f>призеры!C85</f>
        <v>САДКОВОЙ Павел Александрович</v>
      </c>
      <c r="D55" s="124" t="str">
        <f>призеры!D85</f>
        <v>04.04.1993, КМС</v>
      </c>
      <c r="E55" s="124" t="str">
        <f>призеры!F85</f>
        <v>Воронежская,</v>
      </c>
      <c r="F55" s="146">
        <f>[7]пр.взв!$AH$7</f>
        <v>16</v>
      </c>
      <c r="G55" s="137"/>
      <c r="H55" s="94" t="str">
        <f>CONCATENATE([7]пр.взв!$Y$7,", ",[7]пр.взв!$Y$8,", ",[7]пр.взв!$Y$9,", ",[7]пр.взв!$Y$10,", ",[7]пр.взв!$Y$11,", ",[7]пр.взв!$Y$12,", ",[7]пр.взв!$Y$13,", ",[7]пр.взв!$Y$14,", ",[7]пр.взв!$Y$15,", ",[7]пр.взв!$Y$16)</f>
        <v xml:space="preserve">Белгородская, Воронежская, Липецкая, Московская, Рязанская, Смоленская, Тульская, , , </v>
      </c>
    </row>
    <row r="56" spans="1:10" hidden="1">
      <c r="A56" s="145"/>
      <c r="B56" s="134"/>
      <c r="C56" s="125"/>
      <c r="D56" s="125"/>
      <c r="E56" s="125"/>
      <c r="F56" s="123"/>
      <c r="G56" s="138"/>
      <c r="H56" s="141"/>
    </row>
    <row r="57" spans="1:10">
      <c r="A57" s="97">
        <v>90</v>
      </c>
      <c r="B57" s="99" t="s">
        <v>5</v>
      </c>
      <c r="C57" s="124" t="str">
        <f>призеры!C87</f>
        <v>ЧАЙКА Даниил Вадимович</v>
      </c>
      <c r="D57" s="124" t="str">
        <f>призеры!D87</f>
        <v>10.05.2000, КМС</v>
      </c>
      <c r="E57" s="124" t="str">
        <f>призеры!F87</f>
        <v>Воронежская,</v>
      </c>
      <c r="F57" s="146">
        <f>[7]пр.взв!$AH$7</f>
        <v>16</v>
      </c>
      <c r="G57" s="137">
        <v>3</v>
      </c>
      <c r="H57" s="94" t="str">
        <f>CONCATENATE([7]пр.взв!$Y$7,", ",[7]пр.взв!$Y$8,", ",[7]пр.взв!$Y$9,", ",[7]пр.взв!$Y$10,", ",[7]пр.взв!$Y$11,", ",[7]пр.взв!$Y$12,", ",[7]пр.взв!$Y$13,", ",[7]пр.взв!$Y$14,", ",[7]пр.взв!$Y$15,", ",[7]пр.взв!$Y$16)</f>
        <v xml:space="preserve">Белгородская, Воронежская, Липецкая, Московская, Рязанская, Смоленская, Тульская, , , </v>
      </c>
    </row>
    <row r="58" spans="1:10">
      <c r="A58" s="145"/>
      <c r="B58" s="134"/>
      <c r="C58" s="125"/>
      <c r="D58" s="125"/>
      <c r="E58" s="125"/>
      <c r="F58" s="123"/>
      <c r="G58" s="138"/>
      <c r="H58" s="141"/>
    </row>
    <row r="59" spans="1:10" ht="12.75" hidden="1" customHeight="1">
      <c r="A59" s="97">
        <v>91</v>
      </c>
      <c r="B59" s="99" t="s">
        <v>5</v>
      </c>
      <c r="C59" s="124" t="str">
        <f>призеры!C89</f>
        <v>ЩЕГЛОВ Максим Юрьевич</v>
      </c>
      <c r="D59" s="124" t="str">
        <f>призеры!D89</f>
        <v>11.05.1994, КМС</v>
      </c>
      <c r="E59" s="124" t="str">
        <f>призеры!F89</f>
        <v xml:space="preserve">Липецкая, </v>
      </c>
      <c r="F59" s="146">
        <f>[7]пр.взв!$AH$7</f>
        <v>16</v>
      </c>
      <c r="G59" s="137"/>
      <c r="H59" s="94" t="str">
        <f>CONCATENATE([7]пр.взв!$Y$7,", ",[7]пр.взв!$Y$8,", ",[7]пр.взв!$Y$9,", ",[7]пр.взв!$Y$10,", ",[7]пр.взв!$Y$11,", ",[7]пр.взв!$Y$12,", ",[7]пр.взв!$Y$13,", ",[7]пр.взв!$Y$14,", ",[7]пр.взв!$Y$15,", ",[7]пр.взв!$Y$16)</f>
        <v xml:space="preserve">Белгородская, Воронежская, Липецкая, Московская, Рязанская, Смоленская, Тульская, , , </v>
      </c>
    </row>
    <row r="60" spans="1:10" ht="13.5" hidden="1" customHeight="1">
      <c r="A60" s="145"/>
      <c r="B60" s="134"/>
      <c r="C60" s="125"/>
      <c r="D60" s="125"/>
      <c r="E60" s="125"/>
      <c r="F60" s="123"/>
      <c r="G60" s="138"/>
      <c r="H60" s="141"/>
    </row>
    <row r="61" spans="1:10" ht="12.75" customHeight="1">
      <c r="A61" s="97">
        <v>90</v>
      </c>
      <c r="B61" s="99" t="s">
        <v>6</v>
      </c>
      <c r="C61" s="124" t="str">
        <f>призеры!C91</f>
        <v>САПУНОВ Иван Дмитриевич</v>
      </c>
      <c r="D61" s="124" t="str">
        <f>призеры!D91</f>
        <v>19.09.1997, КМС</v>
      </c>
      <c r="E61" s="124" t="str">
        <f>призеры!F91</f>
        <v>Рязанская,</v>
      </c>
      <c r="F61" s="146">
        <f>[7]пр.взв!$AH$7</f>
        <v>16</v>
      </c>
      <c r="G61" s="137">
        <v>3</v>
      </c>
      <c r="H61" s="94" t="str">
        <f>CONCATENATE([7]пр.взв!$Y$7,", ",[7]пр.взв!$Y$8,", ",[7]пр.взв!$Y$9,", ",[7]пр.взв!$Y$10,", ",[7]пр.взв!$Y$11,", ",[7]пр.взв!$Y$12,", ",[7]пр.взв!$Y$13,", ",[7]пр.взв!$Y$14,", ",[7]пр.взв!$Y$15,", ",[7]пр.взв!$Y$16)</f>
        <v xml:space="preserve">Белгородская, Воронежская, Липецкая, Московская, Рязанская, Смоленская, Тульская, , , </v>
      </c>
      <c r="J61" s="83" t="s">
        <v>287</v>
      </c>
    </row>
    <row r="62" spans="1:10" ht="13.5" customHeight="1">
      <c r="A62" s="145"/>
      <c r="B62" s="134"/>
      <c r="C62" s="125"/>
      <c r="D62" s="125"/>
      <c r="E62" s="125"/>
      <c r="F62" s="123"/>
      <c r="G62" s="138"/>
      <c r="H62" s="141"/>
    </row>
    <row r="63" spans="1:10" ht="12.75" hidden="1" customHeight="1">
      <c r="A63" s="110">
        <v>68</v>
      </c>
      <c r="B63" s="111" t="s">
        <v>4</v>
      </c>
      <c r="C63" s="142" t="s">
        <v>271</v>
      </c>
      <c r="D63" s="107" t="s">
        <v>272</v>
      </c>
      <c r="E63" s="115" t="s">
        <v>273</v>
      </c>
      <c r="F63" s="117" t="s">
        <v>274</v>
      </c>
      <c r="G63" s="117" t="s">
        <v>15</v>
      </c>
      <c r="H63" s="109" t="str">
        <f>CONCATENATE([8]пр.взв!$AA$7,[8]пр.взв!$AM$7,[8]пр.взв!$AA$8,[8]пр.взв!$AM$7,[8]пр.взв!$AA$9,[8]пр.взв!$AM$7,[8]пр.взв!$AA$10,[8]пр.взв!$AM$7,[8]пр.взв!$AA$11,[8]пр.взв!$AM$7,[8]пр.взв!$AA$12,[8]пр.взв!$AM$7,[8]пр.взв!$AA$13,[8]пр.взв!$AM$7,[8]пр.взв!$AA$14,[8]пр.взв!$AM$7,[8]пр.взв!$AA$15,[8]пр.взв!$AM$7,[8]пр.взв!$AA$16)</f>
        <v xml:space="preserve">212  11   </v>
      </c>
    </row>
    <row r="64" spans="1:10" ht="12.75" hidden="1" customHeight="1" thickBot="1">
      <c r="A64" s="98"/>
      <c r="B64" s="100"/>
      <c r="C64" s="143"/>
      <c r="D64" s="114"/>
      <c r="E64" s="116"/>
      <c r="F64" s="144"/>
      <c r="G64" s="144"/>
      <c r="H64" s="141"/>
    </row>
    <row r="65" spans="1:8" hidden="1">
      <c r="A65" s="132"/>
      <c r="B65" s="99" t="s">
        <v>4</v>
      </c>
      <c r="C65" s="135"/>
      <c r="D65" s="137"/>
      <c r="E65" s="139"/>
      <c r="F65" s="122"/>
      <c r="G65" s="122"/>
      <c r="H65" s="124"/>
    </row>
    <row r="66" spans="1:8" hidden="1">
      <c r="A66" s="133"/>
      <c r="B66" s="134"/>
      <c r="C66" s="136"/>
      <c r="D66" s="138"/>
      <c r="E66" s="140"/>
      <c r="F66" s="123"/>
      <c r="G66" s="123"/>
      <c r="H66" s="125"/>
    </row>
    <row r="67" spans="1:8" hidden="1">
      <c r="A67" s="126" t="s">
        <v>275</v>
      </c>
      <c r="B67" s="127"/>
      <c r="C67" s="127"/>
      <c r="D67" s="127"/>
      <c r="E67" s="127"/>
      <c r="F67" s="127"/>
      <c r="G67" s="127"/>
      <c r="H67" s="128"/>
    </row>
    <row r="68" spans="1:8" hidden="1">
      <c r="A68" s="129"/>
      <c r="B68" s="130"/>
      <c r="C68" s="130"/>
      <c r="D68" s="130"/>
      <c r="E68" s="130"/>
      <c r="F68" s="130"/>
      <c r="G68" s="130"/>
      <c r="H68" s="131"/>
    </row>
    <row r="69" spans="1:8" hidden="1">
      <c r="A69" s="110">
        <v>52</v>
      </c>
      <c r="B69" s="111" t="s">
        <v>4</v>
      </c>
      <c r="C69" s="112" t="s">
        <v>276</v>
      </c>
      <c r="D69" s="107" t="s">
        <v>277</v>
      </c>
      <c r="E69" s="115" t="s">
        <v>278</v>
      </c>
      <c r="F69" s="117" t="s">
        <v>279</v>
      </c>
      <c r="G69" s="107">
        <v>4</v>
      </c>
      <c r="H69" s="109" t="s">
        <v>280</v>
      </c>
    </row>
    <row r="70" spans="1:8" ht="13.8" hidden="1" thickBot="1">
      <c r="A70" s="98"/>
      <c r="B70" s="100"/>
      <c r="C70" s="113"/>
      <c r="D70" s="114"/>
      <c r="E70" s="116"/>
      <c r="F70" s="108"/>
      <c r="G70" s="108"/>
      <c r="H70" s="95"/>
    </row>
    <row r="71" spans="1:8" hidden="1">
      <c r="A71" s="110">
        <v>57</v>
      </c>
      <c r="B71" s="111" t="s">
        <v>4</v>
      </c>
      <c r="C71" s="118" t="s">
        <v>281</v>
      </c>
      <c r="D71" s="119" t="s">
        <v>282</v>
      </c>
      <c r="E71" s="120" t="s">
        <v>283</v>
      </c>
      <c r="F71" s="121" t="s">
        <v>284</v>
      </c>
      <c r="G71" s="121" t="s">
        <v>100</v>
      </c>
      <c r="H71" s="109" t="s">
        <v>285</v>
      </c>
    </row>
    <row r="72" spans="1:8" ht="13.8" hidden="1" thickBot="1">
      <c r="A72" s="98"/>
      <c r="B72" s="100"/>
      <c r="C72" s="102"/>
      <c r="D72" s="104"/>
      <c r="E72" s="106"/>
      <c r="F72" s="93"/>
      <c r="G72" s="93"/>
      <c r="H72" s="95"/>
    </row>
    <row r="73" spans="1:8" hidden="1">
      <c r="A73" s="110">
        <v>62</v>
      </c>
      <c r="B73" s="111" t="s">
        <v>4</v>
      </c>
      <c r="C73" s="112" t="s">
        <v>276</v>
      </c>
      <c r="D73" s="107" t="s">
        <v>277</v>
      </c>
      <c r="E73" s="115" t="s">
        <v>278</v>
      </c>
      <c r="F73" s="117" t="s">
        <v>279</v>
      </c>
      <c r="G73" s="107">
        <v>4</v>
      </c>
      <c r="H73" s="109" t="s">
        <v>280</v>
      </c>
    </row>
    <row r="74" spans="1:8" ht="13.8" hidden="1" thickBot="1">
      <c r="A74" s="98"/>
      <c r="B74" s="100"/>
      <c r="C74" s="113"/>
      <c r="D74" s="114"/>
      <c r="E74" s="116"/>
      <c r="F74" s="108"/>
      <c r="G74" s="108"/>
      <c r="H74" s="95"/>
    </row>
    <row r="75" spans="1:8" hidden="1">
      <c r="A75" s="97">
        <v>68</v>
      </c>
      <c r="B75" s="99" t="s">
        <v>4</v>
      </c>
      <c r="C75" s="101"/>
      <c r="D75" s="103"/>
      <c r="E75" s="105"/>
      <c r="F75" s="92"/>
      <c r="G75" s="92"/>
      <c r="H75" s="94" t="s">
        <v>286</v>
      </c>
    </row>
    <row r="76" spans="1:8" ht="13.8" hidden="1" thickBot="1">
      <c r="A76" s="98"/>
      <c r="B76" s="100"/>
      <c r="C76" s="102"/>
      <c r="D76" s="104"/>
      <c r="E76" s="106"/>
      <c r="F76" s="93"/>
      <c r="G76" s="93"/>
      <c r="H76" s="95"/>
    </row>
    <row r="77" spans="1:8" hidden="1">
      <c r="A77" s="110">
        <v>74</v>
      </c>
      <c r="B77" s="111" t="s">
        <v>4</v>
      </c>
      <c r="C77" s="112" t="s">
        <v>276</v>
      </c>
      <c r="D77" s="107" t="s">
        <v>277</v>
      </c>
      <c r="E77" s="115" t="s">
        <v>278</v>
      </c>
      <c r="F77" s="117" t="s">
        <v>279</v>
      </c>
      <c r="G77" s="107">
        <v>4</v>
      </c>
      <c r="H77" s="109" t="s">
        <v>280</v>
      </c>
    </row>
    <row r="78" spans="1:8" ht="13.8" hidden="1" thickBot="1">
      <c r="A78" s="98"/>
      <c r="B78" s="100"/>
      <c r="C78" s="113"/>
      <c r="D78" s="114"/>
      <c r="E78" s="116"/>
      <c r="F78" s="108"/>
      <c r="G78" s="108"/>
      <c r="H78" s="95"/>
    </row>
    <row r="79" spans="1:8" hidden="1">
      <c r="A79" s="97">
        <v>82</v>
      </c>
      <c r="B79" s="99" t="s">
        <v>4</v>
      </c>
      <c r="C79" s="101"/>
      <c r="D79" s="103"/>
      <c r="E79" s="105"/>
      <c r="F79" s="92"/>
      <c r="G79" s="92"/>
      <c r="H79" s="94" t="s">
        <v>286</v>
      </c>
    </row>
    <row r="80" spans="1:8" ht="13.8" hidden="1" thickBot="1">
      <c r="A80" s="98"/>
      <c r="B80" s="100"/>
      <c r="C80" s="102"/>
      <c r="D80" s="104"/>
      <c r="E80" s="106"/>
      <c r="F80" s="93"/>
      <c r="G80" s="93"/>
      <c r="H80" s="95"/>
    </row>
    <row r="81" spans="1:8" hidden="1">
      <c r="A81" s="110">
        <v>90</v>
      </c>
      <c r="B81" s="111" t="s">
        <v>4</v>
      </c>
      <c r="C81" s="112" t="s">
        <v>276</v>
      </c>
      <c r="D81" s="107" t="s">
        <v>277</v>
      </c>
      <c r="E81" s="115" t="s">
        <v>278</v>
      </c>
      <c r="F81" s="117" t="s">
        <v>279</v>
      </c>
      <c r="G81" s="107">
        <v>4</v>
      </c>
      <c r="H81" s="109" t="s">
        <v>280</v>
      </c>
    </row>
    <row r="82" spans="1:8" ht="13.8" hidden="1" thickBot="1">
      <c r="A82" s="98"/>
      <c r="B82" s="100"/>
      <c r="C82" s="113"/>
      <c r="D82" s="114"/>
      <c r="E82" s="116"/>
      <c r="F82" s="108"/>
      <c r="G82" s="108"/>
      <c r="H82" s="95"/>
    </row>
    <row r="83" spans="1:8" hidden="1">
      <c r="A83" s="97">
        <v>100</v>
      </c>
      <c r="B83" s="99" t="s">
        <v>4</v>
      </c>
      <c r="C83" s="101"/>
      <c r="D83" s="103"/>
      <c r="E83" s="105"/>
      <c r="F83" s="92"/>
      <c r="G83" s="92"/>
      <c r="H83" s="94" t="s">
        <v>286</v>
      </c>
    </row>
    <row r="84" spans="1:8" ht="13.8" hidden="1" thickBot="1">
      <c r="A84" s="98"/>
      <c r="B84" s="100"/>
      <c r="C84" s="102"/>
      <c r="D84" s="104"/>
      <c r="E84" s="106"/>
      <c r="F84" s="93"/>
      <c r="G84" s="93"/>
      <c r="H84" s="95"/>
    </row>
    <row r="85" spans="1:8" hidden="1">
      <c r="A85" s="97" t="s">
        <v>270</v>
      </c>
      <c r="B85" s="99" t="s">
        <v>4</v>
      </c>
      <c r="C85" s="101"/>
      <c r="D85" s="103"/>
      <c r="E85" s="105"/>
      <c r="F85" s="92"/>
      <c r="G85" s="92"/>
      <c r="H85" s="94" t="s">
        <v>286</v>
      </c>
    </row>
    <row r="86" spans="1:8" ht="13.8" hidden="1" thickBot="1">
      <c r="A86" s="98"/>
      <c r="B86" s="100"/>
      <c r="C86" s="102"/>
      <c r="D86" s="104"/>
      <c r="E86" s="106"/>
      <c r="F86" s="93"/>
      <c r="G86" s="93"/>
      <c r="H86" s="95"/>
    </row>
    <row r="87" spans="1:8" ht="15.6">
      <c r="B87" s="12"/>
      <c r="C87" s="3"/>
      <c r="D87" s="4"/>
      <c r="E87" s="5"/>
      <c r="F87" s="75"/>
      <c r="G87" s="75"/>
      <c r="H87" s="3"/>
    </row>
    <row r="88" spans="1:8" ht="15.6">
      <c r="B88" s="76" t="str">
        <f>призеры!B125</f>
        <v>Гл. судья, судья ВК</v>
      </c>
      <c r="C88" s="77"/>
      <c r="D88" s="77"/>
      <c r="E88" s="77"/>
      <c r="F88" s="96" t="str">
        <f>призеры!F125</f>
        <v>С.В.Сапожников</v>
      </c>
      <c r="G88" s="96"/>
      <c r="H88" s="78" t="str">
        <f>призеры!F126</f>
        <v>/Ярославль/</v>
      </c>
    </row>
    <row r="89" spans="1:8" ht="15.6">
      <c r="B89" s="79"/>
      <c r="C89" s="80"/>
      <c r="D89" s="80"/>
      <c r="E89" s="80"/>
      <c r="F89" s="96"/>
      <c r="G89" s="96"/>
      <c r="H89" s="80"/>
    </row>
    <row r="90" spans="1:8" ht="15.6">
      <c r="B90" s="79" t="str">
        <f>призеры!B127</f>
        <v>Гл. секретарь, судья ВК</v>
      </c>
      <c r="C90" s="80"/>
      <c r="D90" s="80"/>
      <c r="E90" s="80"/>
      <c r="F90" s="96" t="str">
        <f>призеры!F127</f>
        <v>А.Н.Шелепин</v>
      </c>
      <c r="G90" s="96"/>
      <c r="H90" s="81" t="str">
        <f>призеры!F128</f>
        <v>/Рыбинск/</v>
      </c>
    </row>
  </sheetData>
  <mergeCells count="321">
    <mergeCell ref="A1:H1"/>
    <mergeCell ref="A2:H2"/>
    <mergeCell ref="A3:H3"/>
    <mergeCell ref="A4:H4"/>
    <mergeCell ref="A5:A6"/>
    <mergeCell ref="B5:B6"/>
    <mergeCell ref="C5:C6"/>
    <mergeCell ref="D5:D6"/>
    <mergeCell ref="E5:E6"/>
    <mergeCell ref="F5:F6"/>
    <mergeCell ref="G5:G6"/>
    <mergeCell ref="H5:H6"/>
    <mergeCell ref="A7:H8"/>
    <mergeCell ref="A9:A10"/>
    <mergeCell ref="B9:B10"/>
    <mergeCell ref="C9:C10"/>
    <mergeCell ref="D9:D10"/>
    <mergeCell ref="E9:E10"/>
    <mergeCell ref="F9:F10"/>
    <mergeCell ref="G9:G10"/>
    <mergeCell ref="H9:H10"/>
    <mergeCell ref="A11:A12"/>
    <mergeCell ref="B11:B12"/>
    <mergeCell ref="C11:C12"/>
    <mergeCell ref="D11:D12"/>
    <mergeCell ref="E11:E12"/>
    <mergeCell ref="F11:F12"/>
    <mergeCell ref="G11:G12"/>
    <mergeCell ref="H11:H12"/>
    <mergeCell ref="G13:G14"/>
    <mergeCell ref="H13:H14"/>
    <mergeCell ref="A15:A16"/>
    <mergeCell ref="B15:B16"/>
    <mergeCell ref="C15:C16"/>
    <mergeCell ref="D15:D16"/>
    <mergeCell ref="E15:E16"/>
    <mergeCell ref="F15:F16"/>
    <mergeCell ref="G15:G16"/>
    <mergeCell ref="H15:H16"/>
    <mergeCell ref="A13:A14"/>
    <mergeCell ref="B13:B14"/>
    <mergeCell ref="C13:C14"/>
    <mergeCell ref="D13:D14"/>
    <mergeCell ref="E13:E14"/>
    <mergeCell ref="F13:F14"/>
    <mergeCell ref="G17:G18"/>
    <mergeCell ref="H17:H18"/>
    <mergeCell ref="A19:A20"/>
    <mergeCell ref="B19:B20"/>
    <mergeCell ref="C19:C20"/>
    <mergeCell ref="D19:D20"/>
    <mergeCell ref="E19:E20"/>
    <mergeCell ref="F19:F20"/>
    <mergeCell ref="G19:G20"/>
    <mergeCell ref="H19:H20"/>
    <mergeCell ref="A17:A18"/>
    <mergeCell ref="B17:B18"/>
    <mergeCell ref="C17:C18"/>
    <mergeCell ref="D17:D18"/>
    <mergeCell ref="E17:E18"/>
    <mergeCell ref="F17:F18"/>
    <mergeCell ref="G21:G22"/>
    <mergeCell ref="H21:H22"/>
    <mergeCell ref="A23:A24"/>
    <mergeCell ref="B23:B24"/>
    <mergeCell ref="C23:C24"/>
    <mergeCell ref="D23:D24"/>
    <mergeCell ref="E23:E24"/>
    <mergeCell ref="F23:F24"/>
    <mergeCell ref="G23:G24"/>
    <mergeCell ref="H23:H24"/>
    <mergeCell ref="A21:A22"/>
    <mergeCell ref="B21:B22"/>
    <mergeCell ref="C21:C22"/>
    <mergeCell ref="D21:D22"/>
    <mergeCell ref="E21:E22"/>
    <mergeCell ref="F21:F22"/>
    <mergeCell ref="G25:G26"/>
    <mergeCell ref="H25:H26"/>
    <mergeCell ref="A27:A28"/>
    <mergeCell ref="B27:B28"/>
    <mergeCell ref="C27:C28"/>
    <mergeCell ref="D27:D28"/>
    <mergeCell ref="E27:E28"/>
    <mergeCell ref="F27:F28"/>
    <mergeCell ref="G27:G28"/>
    <mergeCell ref="H27:H28"/>
    <mergeCell ref="A25:A26"/>
    <mergeCell ref="B25:B26"/>
    <mergeCell ref="C25:C26"/>
    <mergeCell ref="D25:D26"/>
    <mergeCell ref="E25:E26"/>
    <mergeCell ref="F25:F26"/>
    <mergeCell ref="G29:G30"/>
    <mergeCell ref="H29:H30"/>
    <mergeCell ref="A31:A32"/>
    <mergeCell ref="B31:B32"/>
    <mergeCell ref="C31:C32"/>
    <mergeCell ref="D31:D32"/>
    <mergeCell ref="E31:E32"/>
    <mergeCell ref="F31:F32"/>
    <mergeCell ref="G31:G32"/>
    <mergeCell ref="H31:H32"/>
    <mergeCell ref="A29:A30"/>
    <mergeCell ref="B29:B30"/>
    <mergeCell ref="C29:C30"/>
    <mergeCell ref="D29:D30"/>
    <mergeCell ref="E29:E30"/>
    <mergeCell ref="F29:F30"/>
    <mergeCell ref="G33:G34"/>
    <mergeCell ref="H33:H34"/>
    <mergeCell ref="A35:A36"/>
    <mergeCell ref="B35:B36"/>
    <mergeCell ref="C35:C36"/>
    <mergeCell ref="D35:D36"/>
    <mergeCell ref="E35:E36"/>
    <mergeCell ref="F35:F36"/>
    <mergeCell ref="G35:G36"/>
    <mergeCell ref="H35:H36"/>
    <mergeCell ref="A33:A34"/>
    <mergeCell ref="B33:B34"/>
    <mergeCell ref="C33:C34"/>
    <mergeCell ref="D33:D34"/>
    <mergeCell ref="E33:E34"/>
    <mergeCell ref="F33:F34"/>
    <mergeCell ref="G37:G38"/>
    <mergeCell ref="H37:H38"/>
    <mergeCell ref="A39:A40"/>
    <mergeCell ref="B39:B40"/>
    <mergeCell ref="C39:C40"/>
    <mergeCell ref="D39:D40"/>
    <mergeCell ref="E39:E40"/>
    <mergeCell ref="F39:F40"/>
    <mergeCell ref="G39:G40"/>
    <mergeCell ref="H39:H40"/>
    <mergeCell ref="A37:A38"/>
    <mergeCell ref="B37:B38"/>
    <mergeCell ref="C37:C38"/>
    <mergeCell ref="D37:D38"/>
    <mergeCell ref="E37:E38"/>
    <mergeCell ref="F37:F38"/>
    <mergeCell ref="G41:G42"/>
    <mergeCell ref="H41:H42"/>
    <mergeCell ref="A43:A44"/>
    <mergeCell ref="B43:B44"/>
    <mergeCell ref="C43:C44"/>
    <mergeCell ref="D43:D44"/>
    <mergeCell ref="E43:E44"/>
    <mergeCell ref="F43:F44"/>
    <mergeCell ref="G43:G44"/>
    <mergeCell ref="H43:H44"/>
    <mergeCell ref="A41:A42"/>
    <mergeCell ref="B41:B42"/>
    <mergeCell ref="C41:C42"/>
    <mergeCell ref="D41:D42"/>
    <mergeCell ref="E41:E42"/>
    <mergeCell ref="F41:F42"/>
    <mergeCell ref="G45:G46"/>
    <mergeCell ref="H45:H46"/>
    <mergeCell ref="A47:A48"/>
    <mergeCell ref="B47:B48"/>
    <mergeCell ref="C47:C48"/>
    <mergeCell ref="D47:D48"/>
    <mergeCell ref="E47:E48"/>
    <mergeCell ref="F47:F48"/>
    <mergeCell ref="G47:G48"/>
    <mergeCell ref="H47:H48"/>
    <mergeCell ref="A45:A46"/>
    <mergeCell ref="B45:B46"/>
    <mergeCell ref="C45:C46"/>
    <mergeCell ref="D45:D46"/>
    <mergeCell ref="E45:E46"/>
    <mergeCell ref="F45:F46"/>
    <mergeCell ref="G49:G50"/>
    <mergeCell ref="H49:H50"/>
    <mergeCell ref="A51:A52"/>
    <mergeCell ref="B51:B52"/>
    <mergeCell ref="C51:C52"/>
    <mergeCell ref="D51:D52"/>
    <mergeCell ref="E51:E52"/>
    <mergeCell ref="F51:F52"/>
    <mergeCell ref="G51:G52"/>
    <mergeCell ref="H51:H52"/>
    <mergeCell ref="A49:A50"/>
    <mergeCell ref="B49:B50"/>
    <mergeCell ref="C49:C50"/>
    <mergeCell ref="D49:D50"/>
    <mergeCell ref="E49:E50"/>
    <mergeCell ref="F49:F50"/>
    <mergeCell ref="G53:G54"/>
    <mergeCell ref="H53:H54"/>
    <mergeCell ref="A55:A56"/>
    <mergeCell ref="B55:B56"/>
    <mergeCell ref="C55:C56"/>
    <mergeCell ref="D55:D56"/>
    <mergeCell ref="E55:E56"/>
    <mergeCell ref="F55:F56"/>
    <mergeCell ref="G55:G56"/>
    <mergeCell ref="H55:H56"/>
    <mergeCell ref="A53:A54"/>
    <mergeCell ref="B53:B54"/>
    <mergeCell ref="C53:C54"/>
    <mergeCell ref="D53:D54"/>
    <mergeCell ref="E53:E54"/>
    <mergeCell ref="F53:F54"/>
    <mergeCell ref="G57:G58"/>
    <mergeCell ref="H57:H58"/>
    <mergeCell ref="A59:A60"/>
    <mergeCell ref="B59:B60"/>
    <mergeCell ref="C59:C60"/>
    <mergeCell ref="D59:D60"/>
    <mergeCell ref="E59:E60"/>
    <mergeCell ref="F59:F60"/>
    <mergeCell ref="G59:G60"/>
    <mergeCell ref="H59:H60"/>
    <mergeCell ref="A57:A58"/>
    <mergeCell ref="B57:B58"/>
    <mergeCell ref="C57:C58"/>
    <mergeCell ref="D57:D58"/>
    <mergeCell ref="E57:E58"/>
    <mergeCell ref="F57:F58"/>
    <mergeCell ref="G61:G62"/>
    <mergeCell ref="H61:H62"/>
    <mergeCell ref="A63:A64"/>
    <mergeCell ref="B63:B64"/>
    <mergeCell ref="C63:C64"/>
    <mergeCell ref="D63:D64"/>
    <mergeCell ref="E63:E64"/>
    <mergeCell ref="F63:F64"/>
    <mergeCell ref="G63:G64"/>
    <mergeCell ref="H63:H64"/>
    <mergeCell ref="A61:A62"/>
    <mergeCell ref="B61:B62"/>
    <mergeCell ref="C61:C62"/>
    <mergeCell ref="D61:D62"/>
    <mergeCell ref="E61:E62"/>
    <mergeCell ref="F61:F62"/>
    <mergeCell ref="G65:G66"/>
    <mergeCell ref="H65:H66"/>
    <mergeCell ref="A67:H68"/>
    <mergeCell ref="A69:A70"/>
    <mergeCell ref="B69:B70"/>
    <mergeCell ref="C69:C70"/>
    <mergeCell ref="D69:D70"/>
    <mergeCell ref="E69:E70"/>
    <mergeCell ref="F69:F70"/>
    <mergeCell ref="G69:G70"/>
    <mergeCell ref="A65:A66"/>
    <mergeCell ref="B65:B66"/>
    <mergeCell ref="C65:C66"/>
    <mergeCell ref="D65:D66"/>
    <mergeCell ref="E65:E66"/>
    <mergeCell ref="F65:F66"/>
    <mergeCell ref="H69:H70"/>
    <mergeCell ref="A71:A72"/>
    <mergeCell ref="B71:B72"/>
    <mergeCell ref="C71:C72"/>
    <mergeCell ref="D71:D72"/>
    <mergeCell ref="E71:E72"/>
    <mergeCell ref="F71:F72"/>
    <mergeCell ref="G71:G72"/>
    <mergeCell ref="H71:H72"/>
    <mergeCell ref="G73:G74"/>
    <mergeCell ref="H73:H74"/>
    <mergeCell ref="A75:A76"/>
    <mergeCell ref="B75:B76"/>
    <mergeCell ref="C75:C76"/>
    <mergeCell ref="D75:D76"/>
    <mergeCell ref="E75:E76"/>
    <mergeCell ref="F75:F76"/>
    <mergeCell ref="G75:G76"/>
    <mergeCell ref="H75:H76"/>
    <mergeCell ref="A73:A74"/>
    <mergeCell ref="B73:B74"/>
    <mergeCell ref="C73:C74"/>
    <mergeCell ref="D73:D74"/>
    <mergeCell ref="E73:E74"/>
    <mergeCell ref="F73:F74"/>
    <mergeCell ref="G77:G78"/>
    <mergeCell ref="H77:H78"/>
    <mergeCell ref="A79:A80"/>
    <mergeCell ref="B79:B80"/>
    <mergeCell ref="C79:C80"/>
    <mergeCell ref="D79:D80"/>
    <mergeCell ref="E79:E80"/>
    <mergeCell ref="F79:F80"/>
    <mergeCell ref="G79:G80"/>
    <mergeCell ref="H79:H80"/>
    <mergeCell ref="A77:A78"/>
    <mergeCell ref="B77:B78"/>
    <mergeCell ref="C77:C78"/>
    <mergeCell ref="D77:D78"/>
    <mergeCell ref="E77:E78"/>
    <mergeCell ref="F77:F78"/>
    <mergeCell ref="G81:G82"/>
    <mergeCell ref="H81:H82"/>
    <mergeCell ref="A83:A84"/>
    <mergeCell ref="B83:B84"/>
    <mergeCell ref="C83:C84"/>
    <mergeCell ref="D83:D84"/>
    <mergeCell ref="E83:E84"/>
    <mergeCell ref="F83:F84"/>
    <mergeCell ref="G83:G84"/>
    <mergeCell ref="H83:H84"/>
    <mergeCell ref="A81:A82"/>
    <mergeCell ref="B81:B82"/>
    <mergeCell ref="C81:C82"/>
    <mergeCell ref="D81:D82"/>
    <mergeCell ref="E81:E82"/>
    <mergeCell ref="F81:F82"/>
    <mergeCell ref="G85:G86"/>
    <mergeCell ref="H85:H86"/>
    <mergeCell ref="F88:G88"/>
    <mergeCell ref="F89:G89"/>
    <mergeCell ref="F90:G90"/>
    <mergeCell ref="A85:A86"/>
    <mergeCell ref="B85:B86"/>
    <mergeCell ref="C85:C86"/>
    <mergeCell ref="D85:D86"/>
    <mergeCell ref="E85:E86"/>
    <mergeCell ref="F85:F86"/>
  </mergeCell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4"/>
  <sheetViews>
    <sheetView workbookViewId="0">
      <selection activeCell="C58" sqref="C58"/>
    </sheetView>
  </sheetViews>
  <sheetFormatPr defaultColWidth="9.109375" defaultRowHeight="13.2"/>
  <cols>
    <col min="1" max="1" width="1.6640625" style="42" customWidth="1"/>
    <col min="2" max="2" width="5.33203125" style="42" customWidth="1"/>
    <col min="3" max="3" width="9.5546875" style="42" customWidth="1"/>
    <col min="4" max="4" width="9.109375" style="42"/>
    <col min="5" max="5" width="9.6640625" style="42" customWidth="1"/>
    <col min="6" max="7" width="9.109375" style="42"/>
    <col min="8" max="8" width="9.44140625" style="42" customWidth="1"/>
    <col min="9" max="9" width="10.33203125" style="42" bestFit="1" customWidth="1"/>
    <col min="10" max="10" width="9.109375" style="42"/>
    <col min="11" max="11" width="12" style="42" customWidth="1"/>
    <col min="12" max="12" width="9.109375" style="42" customWidth="1"/>
    <col min="13" max="16384" width="9.109375" style="42"/>
  </cols>
  <sheetData>
    <row r="1" spans="1:22">
      <c r="C1" s="42" t="str">
        <f>IFERROR(VLOOKUP(A18,[1]пр.взв!$B$7:$H$14,5,0),"")</f>
        <v/>
      </c>
      <c r="D1" s="172" t="s">
        <v>7</v>
      </c>
      <c r="E1" s="172"/>
      <c r="F1" s="172"/>
      <c r="G1" s="172"/>
      <c r="H1" s="172"/>
      <c r="O1" s="172" t="s">
        <v>7</v>
      </c>
      <c r="P1" s="172"/>
      <c r="Q1" s="172"/>
      <c r="R1" s="172"/>
      <c r="S1" s="172"/>
    </row>
    <row r="2" spans="1:22" ht="6" customHeight="1"/>
    <row r="3" spans="1:22" ht="15.6">
      <c r="E3" s="173" t="s">
        <v>34</v>
      </c>
      <c r="F3" s="173"/>
      <c r="G3" s="173"/>
      <c r="P3" s="173" t="s">
        <v>34</v>
      </c>
      <c r="Q3" s="173"/>
      <c r="R3" s="173"/>
    </row>
    <row r="4" spans="1:22" ht="5.25" customHeight="1"/>
    <row r="5" spans="1:22">
      <c r="A5" s="43" t="s">
        <v>35</v>
      </c>
      <c r="B5" s="43"/>
      <c r="C5" s="43"/>
      <c r="D5" s="44" t="str">
        <f>мс!C9</f>
        <v>ПАВЛОВ Николай Владимирович</v>
      </c>
      <c r="E5" s="44"/>
      <c r="F5" s="44"/>
      <c r="G5" s="44"/>
      <c r="H5" s="44"/>
      <c r="I5" s="44"/>
      <c r="J5" s="44"/>
      <c r="K5" s="45"/>
      <c r="M5" s="43" t="s">
        <v>35</v>
      </c>
      <c r="N5" s="43"/>
      <c r="O5" s="44" t="str">
        <f>мс!C15</f>
        <v>ФЕКЛИН Сергей Юрьевич</v>
      </c>
      <c r="P5" s="44"/>
      <c r="Q5" s="44"/>
      <c r="R5" s="44"/>
      <c r="S5" s="44"/>
      <c r="T5" s="44"/>
      <c r="U5" s="44"/>
      <c r="V5" s="45"/>
    </row>
    <row r="6" spans="1:22" ht="9.75" customHeight="1">
      <c r="F6" s="46" t="s">
        <v>36</v>
      </c>
      <c r="Q6" s="46" t="s">
        <v>36</v>
      </c>
    </row>
    <row r="7" spans="1:22" ht="27" customHeight="1">
      <c r="A7" s="42" t="s">
        <v>37</v>
      </c>
      <c r="F7" s="174" t="str">
        <f>призеры!$A$3</f>
        <v>Чемпионат ЦФО по боевому самбо среди мужчин</v>
      </c>
      <c r="G7" s="174"/>
      <c r="H7" s="174"/>
      <c r="I7" s="174"/>
      <c r="J7" s="174"/>
      <c r="K7" s="174"/>
      <c r="M7" s="42" t="s">
        <v>37</v>
      </c>
      <c r="Q7" s="174" t="str">
        <f>призеры!$A$3</f>
        <v>Чемпионат ЦФО по боевому самбо среди мужчин</v>
      </c>
      <c r="R7" s="174"/>
      <c r="S7" s="174"/>
      <c r="T7" s="174"/>
      <c r="U7" s="174"/>
      <c r="V7" s="174"/>
    </row>
    <row r="8" spans="1:22" ht="14.25" customHeight="1">
      <c r="G8" s="46" t="s">
        <v>38</v>
      </c>
      <c r="R8" s="46" t="s">
        <v>38</v>
      </c>
    </row>
    <row r="9" spans="1:22" ht="16.5" customHeight="1">
      <c r="A9" s="42" t="s">
        <v>39</v>
      </c>
      <c r="D9" s="172" t="str">
        <f>[9]реквизиты!$F$11</f>
        <v>11 декабря 2018г.</v>
      </c>
      <c r="E9" s="172"/>
      <c r="F9" s="172"/>
      <c r="G9" s="45"/>
      <c r="H9" s="42" t="s">
        <v>40</v>
      </c>
      <c r="I9" s="172" t="str">
        <f>[9]реквизиты!$D$11</f>
        <v>г.Воронеж</v>
      </c>
      <c r="J9" s="172"/>
      <c r="K9" s="45"/>
      <c r="M9" s="42" t="s">
        <v>39</v>
      </c>
      <c r="O9" s="172" t="str">
        <f>[9]реквизиты!$F$11</f>
        <v>11 декабря 2018г.</v>
      </c>
      <c r="P9" s="172"/>
      <c r="Q9" s="172"/>
      <c r="R9" s="45"/>
      <c r="S9" s="42" t="s">
        <v>40</v>
      </c>
      <c r="T9" s="172" t="str">
        <f>[9]реквизиты!$D$11</f>
        <v>г.Воронеж</v>
      </c>
      <c r="U9" s="172"/>
      <c r="V9" s="45"/>
    </row>
    <row r="10" spans="1:22" ht="10.5" customHeight="1">
      <c r="D10" s="46" t="s">
        <v>41</v>
      </c>
      <c r="J10" s="46" t="s">
        <v>42</v>
      </c>
      <c r="O10" s="46" t="s">
        <v>41</v>
      </c>
      <c r="U10" s="46" t="s">
        <v>42</v>
      </c>
    </row>
    <row r="11" spans="1:22" ht="16.5" customHeight="1">
      <c r="A11" s="47"/>
      <c r="B11" s="47"/>
      <c r="C11" s="47"/>
      <c r="D11" s="42" t="s">
        <v>43</v>
      </c>
      <c r="F11" s="45">
        <f>мс!A9</f>
        <v>52</v>
      </c>
      <c r="G11" s="45"/>
      <c r="H11" s="48" t="s">
        <v>44</v>
      </c>
      <c r="M11" s="47"/>
      <c r="N11" s="47"/>
      <c r="O11" s="42" t="s">
        <v>43</v>
      </c>
      <c r="Q11" s="45">
        <f>мс!A15</f>
        <v>57</v>
      </c>
      <c r="R11" s="45"/>
      <c r="S11" s="48" t="s">
        <v>44</v>
      </c>
    </row>
    <row r="12" spans="1:22">
      <c r="A12" s="47"/>
      <c r="B12" s="47"/>
      <c r="C12" s="47"/>
      <c r="D12" s="49"/>
      <c r="E12" s="47"/>
      <c r="F12" s="47"/>
      <c r="M12" s="47"/>
      <c r="N12" s="47"/>
      <c r="O12" s="49"/>
      <c r="P12" s="47"/>
      <c r="Q12" s="47"/>
    </row>
    <row r="13" spans="1:22" ht="15" customHeight="1">
      <c r="A13" s="42" t="s">
        <v>45</v>
      </c>
      <c r="C13" s="51" t="str">
        <f>мс!B9</f>
        <v>1</v>
      </c>
      <c r="D13" s="45"/>
      <c r="E13" s="42" t="s">
        <v>46</v>
      </c>
      <c r="F13" s="65">
        <f>мс!F9</f>
        <v>8</v>
      </c>
      <c r="G13" s="175" t="s">
        <v>99</v>
      </c>
      <c r="H13" s="175"/>
      <c r="I13" s="175"/>
      <c r="J13" s="175"/>
      <c r="K13" s="175"/>
      <c r="M13" s="42" t="s">
        <v>45</v>
      </c>
      <c r="N13" s="51" t="str">
        <f>мс!B15</f>
        <v>1</v>
      </c>
      <c r="O13" s="45"/>
      <c r="P13" s="42" t="s">
        <v>46</v>
      </c>
      <c r="Q13" s="50">
        <f>мс!F15</f>
        <v>17</v>
      </c>
      <c r="R13" s="175" t="s">
        <v>114</v>
      </c>
      <c r="S13" s="175"/>
      <c r="T13" s="175"/>
      <c r="U13" s="175"/>
      <c r="V13" s="175"/>
    </row>
    <row r="14" spans="1:22" ht="17.25" customHeight="1">
      <c r="A14" s="175" t="s">
        <v>288</v>
      </c>
      <c r="B14" s="175"/>
      <c r="C14" s="175"/>
      <c r="D14" s="175"/>
      <c r="E14" s="175"/>
      <c r="F14" s="175"/>
      <c r="G14" s="175"/>
      <c r="H14" s="175"/>
      <c r="I14" s="175"/>
      <c r="J14" s="175"/>
      <c r="K14" s="175"/>
      <c r="M14" s="175" t="s">
        <v>289</v>
      </c>
      <c r="N14" s="175"/>
      <c r="O14" s="175"/>
      <c r="P14" s="175"/>
      <c r="Q14" s="175"/>
      <c r="R14" s="175"/>
      <c r="S14" s="175"/>
      <c r="T14" s="175"/>
      <c r="U14" s="175"/>
      <c r="V14" s="175"/>
    </row>
    <row r="15" spans="1:22">
      <c r="A15" s="42" t="s">
        <v>49</v>
      </c>
      <c r="D15" s="42" t="s">
        <v>50</v>
      </c>
      <c r="E15" s="51" t="s">
        <v>100</v>
      </c>
      <c r="F15" s="52" t="s">
        <v>101</v>
      </c>
      <c r="G15" s="48" t="s">
        <v>52</v>
      </c>
      <c r="M15" s="42" t="s">
        <v>49</v>
      </c>
      <c r="O15" s="42" t="s">
        <v>50</v>
      </c>
      <c r="P15" s="53"/>
      <c r="Q15" s="52" t="s">
        <v>51</v>
      </c>
      <c r="R15" s="48" t="s">
        <v>52</v>
      </c>
    </row>
    <row r="16" spans="1:22" ht="8.25" customHeight="1" thickBot="1">
      <c r="A16" s="54"/>
      <c r="B16" s="54"/>
      <c r="C16" s="54"/>
      <c r="D16" s="54"/>
      <c r="E16" s="54"/>
      <c r="F16" s="54"/>
      <c r="G16" s="54"/>
      <c r="H16" s="54"/>
      <c r="I16" s="54"/>
      <c r="J16" s="54"/>
      <c r="K16" s="54"/>
      <c r="M16" s="54"/>
      <c r="N16" s="54"/>
      <c r="O16" s="54"/>
      <c r="P16" s="54"/>
      <c r="Q16" s="54"/>
      <c r="R16" s="54"/>
      <c r="S16" s="54"/>
      <c r="T16" s="54"/>
      <c r="U16" s="54"/>
      <c r="V16" s="54"/>
    </row>
    <row r="17" spans="1:22">
      <c r="A17" s="87" t="s">
        <v>53</v>
      </c>
      <c r="B17" s="55" t="s">
        <v>53</v>
      </c>
      <c r="C17" s="176" t="s">
        <v>54</v>
      </c>
      <c r="D17" s="177"/>
      <c r="E17" s="177"/>
      <c r="F17" s="178"/>
      <c r="G17" s="179" t="s">
        <v>55</v>
      </c>
      <c r="H17" s="184"/>
      <c r="I17" s="180"/>
      <c r="J17" s="55" t="s">
        <v>56</v>
      </c>
      <c r="K17" s="90"/>
      <c r="M17" s="55" t="s">
        <v>53</v>
      </c>
      <c r="N17" s="176" t="s">
        <v>54</v>
      </c>
      <c r="O17" s="177"/>
      <c r="P17" s="177"/>
      <c r="Q17" s="178"/>
      <c r="R17" s="56" t="s">
        <v>55</v>
      </c>
      <c r="S17" s="57"/>
      <c r="T17" s="55" t="s">
        <v>56</v>
      </c>
      <c r="U17" s="179"/>
      <c r="V17" s="180"/>
    </row>
    <row r="18" spans="1:22">
      <c r="A18" s="88">
        <v>11</v>
      </c>
      <c r="B18" s="84">
        <v>1</v>
      </c>
      <c r="C18" s="59" t="str">
        <f>IFERROR(VLOOKUP(A18,[1]пр.взв!$B$7:$H$70,2,0),"")</f>
        <v/>
      </c>
      <c r="D18" s="60"/>
      <c r="E18" s="60"/>
      <c r="F18" s="61"/>
      <c r="G18" s="185" t="str">
        <f>IFERROR(VLOOKUP(A18,[1]пр.взв!$B$7:$H$70,5,0),"")</f>
        <v/>
      </c>
      <c r="H18" s="186"/>
      <c r="I18" s="187"/>
      <c r="J18" s="63" t="str">
        <f>IFERROR(VLOOKUP(B18,[1]пр.взв!$B$7:$K$70,10,0),"")</f>
        <v>1р</v>
      </c>
      <c r="K18" s="61"/>
      <c r="L18" s="42">
        <v>3</v>
      </c>
      <c r="M18" s="58">
        <v>1</v>
      </c>
      <c r="N18" s="59" t="str">
        <f>IFERROR(VLOOKUP(L18,[2]пр.взв!$B$7:$H$70,2,0),"")</f>
        <v>КАЗАРЯН Паркев Геворгович</v>
      </c>
      <c r="O18" s="60"/>
      <c r="P18" s="60"/>
      <c r="Q18" s="61"/>
      <c r="R18" s="62" t="str">
        <f>IFERROR(VLOOKUP(L18,[2]пр.взв!$B$7:$H$70,5,0),"")</f>
        <v>Воронежская,</v>
      </c>
      <c r="S18" s="61"/>
      <c r="T18" s="63" t="str">
        <f>IFERROR(VLOOKUP(L18,[2]пр.взв!$B$7:$K$70,10,0),"")</f>
        <v>1р</v>
      </c>
      <c r="U18" s="62"/>
      <c r="V18" s="61"/>
    </row>
    <row r="19" spans="1:22">
      <c r="A19" s="88">
        <v>7</v>
      </c>
      <c r="B19" s="84">
        <v>2</v>
      </c>
      <c r="C19" s="59" t="str">
        <f>IFERROR(VLOOKUP(A19,[1]пр.взв!$B$7:$H$70,2,0),"")</f>
        <v>ЦЫГАНКОВ Илья Михайлович</v>
      </c>
      <c r="D19" s="60"/>
      <c r="E19" s="60"/>
      <c r="F19" s="61"/>
      <c r="G19" s="185" t="str">
        <f>IFERROR(VLOOKUP(A19,[1]пр.взв!$B$7:$H$70,5,0),"")</f>
        <v xml:space="preserve">Владимирская, </v>
      </c>
      <c r="H19" s="186"/>
      <c r="I19" s="187"/>
      <c r="J19" s="63" t="str">
        <f>IFERROR(VLOOKUP(B19,[1]пр.взв!$B$7:$K$70,10,0),"")</f>
        <v>2р</v>
      </c>
      <c r="K19" s="61"/>
      <c r="L19" s="42">
        <v>2</v>
      </c>
      <c r="M19" s="58">
        <v>2</v>
      </c>
      <c r="N19" s="59" t="str">
        <f>IFERROR(VLOOKUP(L19,[2]пр.взв!$B$7:$H$70,2,0),"")</f>
        <v>БЫЧКОВ Дмитрий Сергеевич</v>
      </c>
      <c r="O19" s="60"/>
      <c r="P19" s="60"/>
      <c r="Q19" s="61"/>
      <c r="R19" s="62" t="str">
        <f>IFERROR(VLOOKUP(L19,[2]пр.взв!$B$7:$H$70,5,0),"")</f>
        <v>Белгородская,</v>
      </c>
      <c r="S19" s="61"/>
      <c r="T19" s="63" t="str">
        <f>IFERROR(VLOOKUP(L19,[2]пр.взв!$B$7:$K$70,10,0),"")</f>
        <v>КМС</v>
      </c>
      <c r="U19" s="62"/>
      <c r="V19" s="61"/>
    </row>
    <row r="20" spans="1:22">
      <c r="A20" s="88">
        <v>5</v>
      </c>
      <c r="B20" s="84">
        <v>3</v>
      </c>
      <c r="C20" s="59" t="str">
        <f>IFERROR(VLOOKUP(A20,[1]пр.взв!$B$7:$H$70,2,0),"")</f>
        <v>ПАВЛОВ Николай Владимирович</v>
      </c>
      <c r="D20" s="60"/>
      <c r="E20" s="60"/>
      <c r="F20" s="61"/>
      <c r="G20" s="181" t="str">
        <f>IFERROR(VLOOKUP(A20,[1]пр.взв!$B$7:$H$70,5,0),"")</f>
        <v>Ярославская,</v>
      </c>
      <c r="H20" s="182"/>
      <c r="I20" s="183"/>
      <c r="J20" s="63" t="str">
        <f>IFERROR(VLOOKUP(B20,[1]пр.взв!$B$7:$K$70,10,0),"")</f>
        <v>МС</v>
      </c>
      <c r="K20" s="61"/>
      <c r="L20" s="42">
        <v>5</v>
      </c>
      <c r="M20" s="58">
        <v>3</v>
      </c>
      <c r="N20" s="59" t="str">
        <f>IFERROR(VLOOKUP(L20,[2]пр.взв!$B$7:$H$70,2,0),"")</f>
        <v>ОРЛОВ Артем Алексеевич</v>
      </c>
      <c r="O20" s="60"/>
      <c r="P20" s="60"/>
      <c r="Q20" s="61"/>
      <c r="R20" s="62" t="str">
        <f>IFERROR(VLOOKUP(L20,[2]пр.взв!$B$7:$H$70,5,0),"")</f>
        <v>Московская,</v>
      </c>
      <c r="S20" s="61"/>
      <c r="T20" s="63" t="str">
        <f>IFERROR(VLOOKUP(L20,[2]пр.взв!$B$7:$K$70,10,0),"")</f>
        <v>КМС</v>
      </c>
      <c r="U20" s="62"/>
      <c r="V20" s="61"/>
    </row>
    <row r="21" spans="1:22">
      <c r="A21" s="88">
        <v>6</v>
      </c>
      <c r="B21" s="84">
        <v>4</v>
      </c>
      <c r="C21" s="59" t="str">
        <f>IFERROR(VLOOKUP(A21,[1]пр.взв!$B$7:$H$70,2,0),"")</f>
        <v>МУРАШКИН Эдуард Александрович</v>
      </c>
      <c r="D21" s="60"/>
      <c r="E21" s="60"/>
      <c r="F21" s="61"/>
      <c r="G21" s="181" t="str">
        <f>IFERROR(VLOOKUP(A21,[1]пр.взв!$B$7:$H$70,5,0),"")</f>
        <v>Тульская,</v>
      </c>
      <c r="H21" s="182"/>
      <c r="I21" s="183"/>
      <c r="J21" s="63" t="str">
        <f>IFERROR(VLOOKUP(B21,[1]пр.взв!$B$7:$K$70,10,0),"")</f>
        <v>КМС</v>
      </c>
      <c r="K21" s="61"/>
      <c r="M21" s="58">
        <v>4</v>
      </c>
      <c r="N21" s="59" t="str">
        <f>IFERROR(VLOOKUP(L21,[2]пр.взв!$B$7:$H$70,2,0),"")</f>
        <v/>
      </c>
      <c r="O21" s="60"/>
      <c r="P21" s="60"/>
      <c r="Q21" s="61"/>
      <c r="R21" s="62" t="str">
        <f>IFERROR(VLOOKUP(L21,[2]пр.взв!$B$7:$H$70,5,0),"")</f>
        <v/>
      </c>
      <c r="S21" s="61"/>
      <c r="T21" s="63" t="str">
        <f>IFERROR(VLOOKUP(L21,[2]пр.взв!$B$7:$K$70,10,0),"")</f>
        <v/>
      </c>
      <c r="U21" s="62"/>
      <c r="V21" s="61"/>
    </row>
    <row r="22" spans="1:22">
      <c r="A22" s="88"/>
      <c r="B22" s="84"/>
      <c r="C22" s="59" t="str">
        <f>IFERROR(VLOOKUP(A22,[1]пр.взв!$B$7:$H$70,2,0),"")</f>
        <v/>
      </c>
      <c r="D22" s="60"/>
      <c r="E22" s="60"/>
      <c r="F22" s="61"/>
      <c r="G22" s="62" t="str">
        <f>IFERROR(VLOOKUP(A22,[1]пр.взв!$B$7:$H$70,5,0),"")</f>
        <v/>
      </c>
      <c r="H22" s="61"/>
      <c r="I22" s="63" t="str">
        <f>IFERROR(VLOOKUP(A22,[1]пр.взв!$B$7:$K$70,10,0),"")</f>
        <v/>
      </c>
      <c r="J22" s="62"/>
      <c r="K22" s="61"/>
      <c r="M22" s="58">
        <v>5</v>
      </c>
      <c r="N22" s="59" t="str">
        <f>IFERROR(VLOOKUP(L22,[2]пр.взв!$B$7:$H$70,2,0),"")</f>
        <v/>
      </c>
      <c r="O22" s="60"/>
      <c r="P22" s="60"/>
      <c r="Q22" s="61"/>
      <c r="R22" s="62" t="str">
        <f>IFERROR(VLOOKUP(L22,[2]пр.взв!$B$7:$H$70,5,0),"")</f>
        <v/>
      </c>
      <c r="S22" s="61"/>
      <c r="T22" s="63" t="str">
        <f>IFERROR(VLOOKUP(L22,[2]пр.взв!$B$7:$K$70,10,0),"")</f>
        <v/>
      </c>
      <c r="U22" s="62"/>
      <c r="V22" s="61"/>
    </row>
    <row r="23" spans="1:22" ht="14.25" customHeight="1">
      <c r="A23" s="88"/>
      <c r="B23" s="84"/>
      <c r="C23" s="59" t="str">
        <f>IFERROR(VLOOKUP(A23,[1]пр.взв!$B$7:$H$70,2,0),"")</f>
        <v/>
      </c>
      <c r="D23" s="60"/>
      <c r="E23" s="60"/>
      <c r="F23" s="61"/>
      <c r="G23" s="62" t="str">
        <f>IFERROR(VLOOKUP(A23,[1]пр.взв!$B$7:$H$70,5,0),"")</f>
        <v/>
      </c>
      <c r="H23" s="61"/>
      <c r="I23" s="63" t="str">
        <f>IFERROR(VLOOKUP(A23,[1]пр.взв!$B$7:$K$70,10,0),"")</f>
        <v/>
      </c>
      <c r="J23" s="62"/>
      <c r="K23" s="61"/>
      <c r="M23" s="58">
        <v>6</v>
      </c>
      <c r="N23" s="59" t="str">
        <f>IFERROR(VLOOKUP(L23,[2]пр.взв!$B$7:$H$70,2,0),"")</f>
        <v/>
      </c>
      <c r="O23" s="60"/>
      <c r="P23" s="60"/>
      <c r="Q23" s="61"/>
      <c r="R23" s="62" t="str">
        <f>IFERROR(VLOOKUP(L23,[2]пр.взв!$B$7:$H$70,5,0),"")</f>
        <v/>
      </c>
      <c r="S23" s="61"/>
      <c r="T23" s="63" t="str">
        <f>IFERROR(VLOOKUP(L23,[2]пр.взв!$B$7:$K$70,10,0),"")</f>
        <v/>
      </c>
      <c r="U23" s="62"/>
      <c r="V23" s="61"/>
    </row>
    <row r="24" spans="1:22" ht="3" customHeight="1"/>
    <row r="25" spans="1:22">
      <c r="F25" s="42" t="s">
        <v>69</v>
      </c>
      <c r="H25" s="45" t="s">
        <v>113</v>
      </c>
      <c r="I25" s="45"/>
      <c r="J25" s="45"/>
      <c r="K25" s="45"/>
      <c r="Q25" s="42" t="s">
        <v>69</v>
      </c>
      <c r="S25" s="45"/>
      <c r="T25" s="45"/>
      <c r="U25" s="45"/>
      <c r="V25" s="45"/>
    </row>
    <row r="26" spans="1:22" ht="9.75" customHeight="1">
      <c r="I26" s="46" t="s">
        <v>71</v>
      </c>
      <c r="T26" s="46" t="s">
        <v>71</v>
      </c>
    </row>
    <row r="27" spans="1:22" ht="17.25" customHeight="1">
      <c r="A27" s="42" t="str">
        <f>[9]реквизиты!$A$6</f>
        <v>Гл. судья, судья ВК</v>
      </c>
      <c r="E27" s="42" t="s">
        <v>72</v>
      </c>
      <c r="F27" s="45"/>
      <c r="G27" s="45"/>
      <c r="H27" s="45"/>
      <c r="I27" s="45" t="str">
        <f>[9]реквизиты!$G$6</f>
        <v>С.В.Сапожников</v>
      </c>
      <c r="J27" s="45"/>
      <c r="K27" s="45"/>
      <c r="M27" s="42" t="str">
        <f>[9]реквизиты!$A$6</f>
        <v>Гл. судья, судья ВК</v>
      </c>
      <c r="P27" s="42" t="s">
        <v>72</v>
      </c>
      <c r="Q27" s="45"/>
      <c r="R27" s="45"/>
      <c r="S27" s="45"/>
      <c r="T27" s="45" t="str">
        <f>[9]реквизиты!$G$6</f>
        <v>С.В.Сапожников</v>
      </c>
      <c r="U27" s="45"/>
      <c r="V27" s="45"/>
    </row>
    <row r="28" spans="1:22" ht="9" customHeight="1">
      <c r="G28" s="46" t="s">
        <v>73</v>
      </c>
      <c r="J28" s="64" t="s">
        <v>74</v>
      </c>
      <c r="R28" s="46" t="s">
        <v>73</v>
      </c>
      <c r="U28" s="64" t="s">
        <v>74</v>
      </c>
    </row>
    <row r="29" spans="1:22" ht="17.25" customHeight="1">
      <c r="A29" s="42" t="str">
        <f>[9]реквизиты!$A$8</f>
        <v>Гл. секретарь, судья ВК</v>
      </c>
      <c r="E29" s="52" t="s">
        <v>72</v>
      </c>
      <c r="F29" s="45"/>
      <c r="G29" s="45"/>
      <c r="H29" s="45"/>
      <c r="I29" s="45" t="str">
        <f>[9]реквизиты!$G$8</f>
        <v>А.Н.Шелепин</v>
      </c>
      <c r="J29" s="45"/>
      <c r="K29" s="45"/>
      <c r="M29" s="42" t="str">
        <f>[9]реквизиты!$A$8</f>
        <v>Гл. секретарь, судья ВК</v>
      </c>
      <c r="P29" s="52" t="s">
        <v>72</v>
      </c>
      <c r="Q29" s="45"/>
      <c r="R29" s="45"/>
      <c r="S29" s="45"/>
      <c r="T29" s="45" t="str">
        <f>[9]реквизиты!$G$8</f>
        <v>А.Н.Шелепин</v>
      </c>
      <c r="U29" s="45"/>
      <c r="V29" s="45"/>
    </row>
    <row r="30" spans="1:22" ht="9" customHeight="1">
      <c r="G30" s="46" t="s">
        <v>73</v>
      </c>
      <c r="J30" s="64" t="s">
        <v>74</v>
      </c>
      <c r="R30" s="46" t="s">
        <v>73</v>
      </c>
      <c r="U30" s="64" t="s">
        <v>74</v>
      </c>
    </row>
    <row r="33" spans="1:22" ht="38.25" customHeight="1"/>
    <row r="34" spans="1:22">
      <c r="D34" s="172" t="s">
        <v>7</v>
      </c>
      <c r="E34" s="172"/>
      <c r="F34" s="172"/>
      <c r="G34" s="172"/>
      <c r="H34" s="172"/>
      <c r="O34" s="172" t="s">
        <v>7</v>
      </c>
      <c r="P34" s="172"/>
      <c r="Q34" s="172"/>
      <c r="R34" s="172"/>
      <c r="S34" s="172"/>
    </row>
    <row r="35" spans="1:22" ht="7.5" customHeight="1"/>
    <row r="36" spans="1:22" ht="15.6">
      <c r="E36" s="173" t="s">
        <v>34</v>
      </c>
      <c r="F36" s="173"/>
      <c r="G36" s="173"/>
      <c r="P36" s="173" t="s">
        <v>34</v>
      </c>
      <c r="Q36" s="173"/>
      <c r="R36" s="173"/>
    </row>
    <row r="38" spans="1:22" ht="12" customHeight="1">
      <c r="A38" s="43" t="s">
        <v>35</v>
      </c>
      <c r="B38" s="43"/>
      <c r="C38" s="43"/>
      <c r="D38" s="44" t="str">
        <f>мс!C23</f>
        <v>ФЕДОРОВИЧ Марати Владимирович</v>
      </c>
      <c r="E38" s="44"/>
      <c r="F38" s="44"/>
      <c r="G38" s="44"/>
      <c r="H38" s="44"/>
      <c r="I38" s="44"/>
      <c r="J38" s="44"/>
      <c r="K38" s="45"/>
      <c r="M38" s="43" t="s">
        <v>35</v>
      </c>
      <c r="N38" s="43"/>
      <c r="O38" s="44" t="str">
        <f>мс!C31</f>
        <v>АРАЛОВ Михаил Герасимович</v>
      </c>
      <c r="P38" s="44"/>
      <c r="Q38" s="44"/>
      <c r="R38" s="44"/>
      <c r="S38" s="44"/>
      <c r="T38" s="44"/>
      <c r="U38" s="44"/>
      <c r="V38" s="45"/>
    </row>
    <row r="39" spans="1:22" ht="9.75" customHeight="1">
      <c r="F39" s="46" t="s">
        <v>36</v>
      </c>
      <c r="Q39" s="46" t="s">
        <v>36</v>
      </c>
    </row>
    <row r="40" spans="1:22" ht="24.75" customHeight="1">
      <c r="A40" s="42" t="s">
        <v>37</v>
      </c>
      <c r="F40" s="174" t="str">
        <f>призеры!$A$3</f>
        <v>Чемпионат ЦФО по боевому самбо среди мужчин</v>
      </c>
      <c r="G40" s="174"/>
      <c r="H40" s="174"/>
      <c r="I40" s="174"/>
      <c r="J40" s="174"/>
      <c r="K40" s="174"/>
      <c r="M40" s="42" t="s">
        <v>37</v>
      </c>
      <c r="Q40" s="174" t="str">
        <f>призеры!$A$3</f>
        <v>Чемпионат ЦФО по боевому самбо среди мужчин</v>
      </c>
      <c r="R40" s="174"/>
      <c r="S40" s="174"/>
      <c r="T40" s="174"/>
      <c r="U40" s="174"/>
      <c r="V40" s="174"/>
    </row>
    <row r="41" spans="1:22" ht="9.75" customHeight="1">
      <c r="G41" s="46" t="s">
        <v>38</v>
      </c>
      <c r="R41" s="46" t="s">
        <v>38</v>
      </c>
    </row>
    <row r="42" spans="1:22" ht="17.25" customHeight="1">
      <c r="A42" s="42" t="s">
        <v>39</v>
      </c>
      <c r="D42" s="172" t="str">
        <f>[9]реквизиты!$F$11</f>
        <v>11 декабря 2018г.</v>
      </c>
      <c r="E42" s="172"/>
      <c r="F42" s="172"/>
      <c r="G42" s="45"/>
      <c r="H42" s="42" t="s">
        <v>40</v>
      </c>
      <c r="I42" s="172" t="str">
        <f>[9]реквизиты!$D$11</f>
        <v>г.Воронеж</v>
      </c>
      <c r="J42" s="172"/>
      <c r="K42" s="45"/>
      <c r="M42" s="42" t="s">
        <v>39</v>
      </c>
      <c r="O42" s="172" t="str">
        <f>[9]реквизиты!$F$11</f>
        <v>11 декабря 2018г.</v>
      </c>
      <c r="P42" s="172"/>
      <c r="Q42" s="172"/>
      <c r="R42" s="45"/>
      <c r="S42" s="42" t="s">
        <v>40</v>
      </c>
      <c r="T42" s="172" t="str">
        <f>[9]реквизиты!$D$11</f>
        <v>г.Воронеж</v>
      </c>
      <c r="U42" s="172"/>
      <c r="V42" s="45"/>
    </row>
    <row r="43" spans="1:22">
      <c r="D43" s="46" t="s">
        <v>41</v>
      </c>
      <c r="J43" s="46" t="s">
        <v>42</v>
      </c>
      <c r="O43" s="46" t="s">
        <v>41</v>
      </c>
      <c r="U43" s="46" t="s">
        <v>42</v>
      </c>
    </row>
    <row r="44" spans="1:22">
      <c r="A44" s="47"/>
      <c r="B44" s="47"/>
      <c r="C44" s="47"/>
      <c r="D44" s="42" t="s">
        <v>43</v>
      </c>
      <c r="F44" s="45">
        <f>мс!A23</f>
        <v>62</v>
      </c>
      <c r="G44" s="45"/>
      <c r="H44" s="48" t="s">
        <v>44</v>
      </c>
      <c r="M44" s="47"/>
      <c r="N44" s="47"/>
      <c r="O44" s="42" t="s">
        <v>43</v>
      </c>
      <c r="Q44" s="45">
        <f>мс!A31</f>
        <v>68</v>
      </c>
      <c r="R44" s="45"/>
      <c r="S44" s="48" t="s">
        <v>44</v>
      </c>
    </row>
    <row r="45" spans="1:22" ht="9.75" customHeight="1">
      <c r="A45" s="47"/>
      <c r="B45" s="47"/>
      <c r="C45" s="47"/>
      <c r="D45" s="49"/>
      <c r="E45" s="47"/>
      <c r="F45" s="47"/>
      <c r="M45" s="47"/>
      <c r="N45" s="47"/>
      <c r="O45" s="49"/>
      <c r="P45" s="47"/>
      <c r="Q45" s="47"/>
    </row>
    <row r="46" spans="1:22">
      <c r="A46" s="42" t="s">
        <v>45</v>
      </c>
      <c r="C46" s="51" t="str">
        <f>мс!B23</f>
        <v>1</v>
      </c>
      <c r="D46" s="45"/>
      <c r="E46" s="42" t="s">
        <v>46</v>
      </c>
      <c r="F46" s="65">
        <f>мс!F23</f>
        <v>24</v>
      </c>
      <c r="G46" s="175" t="s">
        <v>292</v>
      </c>
      <c r="H46" s="175"/>
      <c r="I46" s="175"/>
      <c r="J46" s="175"/>
      <c r="K46" s="175"/>
      <c r="M46" s="42" t="s">
        <v>45</v>
      </c>
      <c r="N46" s="51" t="str">
        <f>мс!B31</f>
        <v>1</v>
      </c>
      <c r="O46" s="45"/>
      <c r="P46" s="42" t="s">
        <v>46</v>
      </c>
      <c r="Q46" s="50">
        <f>мс!F31</f>
        <v>16</v>
      </c>
      <c r="R46" s="175" t="s">
        <v>292</v>
      </c>
      <c r="S46" s="175"/>
      <c r="T46" s="175"/>
      <c r="U46" s="175"/>
      <c r="V46" s="175"/>
    </row>
    <row r="47" spans="1:22" ht="16.5" customHeight="1">
      <c r="A47" s="175" t="s">
        <v>290</v>
      </c>
      <c r="B47" s="175"/>
      <c r="C47" s="175"/>
      <c r="D47" s="175"/>
      <c r="E47" s="175"/>
      <c r="F47" s="175"/>
      <c r="G47" s="175"/>
      <c r="H47" s="175"/>
      <c r="I47" s="175"/>
      <c r="J47" s="175"/>
      <c r="K47" s="175"/>
      <c r="M47" s="175" t="s">
        <v>294</v>
      </c>
      <c r="N47" s="175"/>
      <c r="O47" s="175"/>
      <c r="P47" s="175"/>
      <c r="Q47" s="175"/>
      <c r="R47" s="175"/>
      <c r="S47" s="175"/>
      <c r="T47" s="175"/>
      <c r="U47" s="175"/>
      <c r="V47" s="175"/>
    </row>
    <row r="48" spans="1:22">
      <c r="A48" s="42" t="s">
        <v>49</v>
      </c>
      <c r="D48" s="42" t="s">
        <v>50</v>
      </c>
      <c r="E48" s="53">
        <v>4</v>
      </c>
      <c r="F48" s="52" t="s">
        <v>51</v>
      </c>
      <c r="G48" s="48" t="s">
        <v>52</v>
      </c>
      <c r="M48" s="42" t="s">
        <v>49</v>
      </c>
      <c r="O48" s="42" t="s">
        <v>50</v>
      </c>
      <c r="P48" s="53">
        <v>4</v>
      </c>
      <c r="Q48" s="52" t="s">
        <v>51</v>
      </c>
      <c r="R48" s="48" t="s">
        <v>52</v>
      </c>
    </row>
    <row r="49" spans="1:22" ht="7.5" customHeight="1" thickBot="1">
      <c r="A49" s="54"/>
      <c r="B49" s="54"/>
      <c r="C49" s="54"/>
      <c r="D49" s="54"/>
      <c r="E49" s="54"/>
      <c r="F49" s="54"/>
      <c r="G49" s="54"/>
      <c r="H49" s="54"/>
      <c r="I49" s="54"/>
      <c r="J49" s="54"/>
      <c r="K49" s="54"/>
      <c r="M49" s="54"/>
      <c r="N49" s="54"/>
      <c r="O49" s="54"/>
      <c r="P49" s="54"/>
      <c r="Q49" s="54"/>
      <c r="R49" s="54"/>
      <c r="S49" s="54"/>
      <c r="T49" s="54"/>
      <c r="U49" s="54"/>
      <c r="V49" s="54"/>
    </row>
    <row r="50" spans="1:22">
      <c r="A50" s="91" t="s">
        <v>53</v>
      </c>
      <c r="B50" s="90" t="s">
        <v>53</v>
      </c>
      <c r="C50" s="176" t="s">
        <v>54</v>
      </c>
      <c r="D50" s="177"/>
      <c r="E50" s="177"/>
      <c r="F50" s="178"/>
      <c r="G50" s="56" t="s">
        <v>55</v>
      </c>
      <c r="H50" s="57"/>
      <c r="I50" s="55" t="s">
        <v>56</v>
      </c>
      <c r="J50" s="179"/>
      <c r="K50" s="180"/>
      <c r="M50" s="55" t="s">
        <v>53</v>
      </c>
      <c r="N50" s="176" t="s">
        <v>54</v>
      </c>
      <c r="O50" s="177"/>
      <c r="P50" s="177"/>
      <c r="Q50" s="178"/>
      <c r="R50" s="56" t="s">
        <v>55</v>
      </c>
      <c r="S50" s="57"/>
      <c r="T50" s="55" t="s">
        <v>56</v>
      </c>
      <c r="U50" s="179"/>
      <c r="V50" s="180"/>
    </row>
    <row r="51" spans="1:22">
      <c r="A51" s="88">
        <v>7</v>
      </c>
      <c r="B51" s="84">
        <v>1</v>
      </c>
      <c r="C51" s="59" t="str">
        <f>IFERROR(VLOOKUP(A51,[3]пр.взв!$B$7:$H$70,2,0),"")</f>
        <v>ГУЛЕВСКИЙ Сергей Михайлович</v>
      </c>
      <c r="D51" s="60"/>
      <c r="E51" s="60"/>
      <c r="F51" s="61"/>
      <c r="G51" s="62" t="str">
        <f>IFERROR(VLOOKUP(A51,[3]пр.взв!$B$7:$H$70,5,0),"")</f>
        <v>Смоленская,</v>
      </c>
      <c r="H51" s="61"/>
      <c r="I51" s="63" t="str">
        <f>IFERROR(VLOOKUP(A51,[3]пр.взв!$B$7:$K$70,10,0),"")</f>
        <v>КМС</v>
      </c>
      <c r="J51" s="62"/>
      <c r="K51" s="61"/>
      <c r="L51" s="42">
        <v>7</v>
      </c>
      <c r="M51" s="58">
        <v>1</v>
      </c>
      <c r="N51" s="59" t="str">
        <f>IFERROR(VLOOKUP(L51,[4]пр.взв!$B$7:$H$70,2,0),"")</f>
        <v>КОБЗЕВ Андрей Витальевич</v>
      </c>
      <c r="O51" s="60"/>
      <c r="P51" s="60"/>
      <c r="Q51" s="61"/>
      <c r="R51" s="62" t="str">
        <f>IFERROR(VLOOKUP(L51,[4]пр.взв!$B$7:$H$70,5,0),"")</f>
        <v>Белгородская,</v>
      </c>
      <c r="S51" s="61"/>
      <c r="T51" s="63" t="str">
        <f>IFERROR(VLOOKUP(L51,[4]пр.взв!$B$7:$K$70,10,0),"")</f>
        <v>МС</v>
      </c>
      <c r="U51" s="62"/>
      <c r="V51" s="61"/>
    </row>
    <row r="52" spans="1:22">
      <c r="A52" s="88">
        <v>11</v>
      </c>
      <c r="B52" s="84">
        <v>2</v>
      </c>
      <c r="C52" s="59" t="str">
        <f>IFERROR(VLOOKUP(A52,[3]пр.взв!$B$7:$H$70,2,0),"")</f>
        <v>СИДОРОВ Роман Александрович</v>
      </c>
      <c r="D52" s="60"/>
      <c r="E52" s="60"/>
      <c r="F52" s="61"/>
      <c r="G52" s="62" t="str">
        <f>IFERROR(VLOOKUP(A52,[3]пр.взв!$B$7:$H$70,5,0),"")</f>
        <v>Белгородская,</v>
      </c>
      <c r="H52" s="61"/>
      <c r="I52" s="63" t="str">
        <f>IFERROR(VLOOKUP(A52,[3]пр.взв!$B$7:$K$70,10,0),"")</f>
        <v>КМС</v>
      </c>
      <c r="J52" s="62"/>
      <c r="K52" s="61"/>
      <c r="L52" s="42">
        <v>3</v>
      </c>
      <c r="M52" s="58">
        <v>2</v>
      </c>
      <c r="N52" s="59" t="str">
        <f>IFERROR(VLOOKUP(L52,[4]пр.взв!$B$7:$H$70,2,0),"")</f>
        <v>ШАЙХОВ Абдуло Пулодович</v>
      </c>
      <c r="O52" s="60"/>
      <c r="P52" s="60"/>
      <c r="Q52" s="61"/>
      <c r="R52" s="62" t="str">
        <f>IFERROR(VLOOKUP(L52,[4]пр.взв!$B$7:$H$70,5,0),"")</f>
        <v xml:space="preserve">Тверская, </v>
      </c>
      <c r="S52" s="61"/>
      <c r="T52" s="63" t="str">
        <f>IFERROR(VLOOKUP(L52,[4]пр.взв!$B$7:$K$70,10,0),"")</f>
        <v>МС</v>
      </c>
      <c r="U52" s="62"/>
      <c r="V52" s="61"/>
    </row>
    <row r="53" spans="1:22">
      <c r="A53" s="88">
        <v>13</v>
      </c>
      <c r="B53" s="84">
        <v>3</v>
      </c>
      <c r="C53" s="59" t="str">
        <f>IFERROR(VLOOKUP(A53,[3]пр.взв!$B$7:$H$70,2,0),"")</f>
        <v>ЮРИЩЕВ Дмитрий Валерьевич</v>
      </c>
      <c r="D53" s="60"/>
      <c r="E53" s="60"/>
      <c r="F53" s="61"/>
      <c r="G53" s="62" t="str">
        <f>IFERROR(VLOOKUP(A53,[3]пр.взв!$B$7:$H$70,5,0),"")</f>
        <v>Тульская,</v>
      </c>
      <c r="H53" s="61"/>
      <c r="I53" s="63" t="str">
        <f>IFERROR(VLOOKUP(A53,[3]пр.взв!$B$7:$K$70,10,0),"")</f>
        <v>1р</v>
      </c>
      <c r="J53" s="62"/>
      <c r="K53" s="61"/>
      <c r="L53" s="42">
        <v>5</v>
      </c>
      <c r="M53" s="58">
        <v>3</v>
      </c>
      <c r="N53" s="59" t="str">
        <f>IFERROR(VLOOKUP(L53,[4]пр.взв!$B$7:$H$70,2,0),"")</f>
        <v>ПЕРШИН Александр Евгеньевич</v>
      </c>
      <c r="O53" s="60"/>
      <c r="P53" s="60"/>
      <c r="Q53" s="61"/>
      <c r="R53" s="62" t="str">
        <f>IFERROR(VLOOKUP(L53,[4]пр.взв!$B$7:$H$70,5,0),"")</f>
        <v xml:space="preserve">Владимирская, </v>
      </c>
      <c r="S53" s="61"/>
      <c r="T53" s="63" t="str">
        <f>IFERROR(VLOOKUP(L53,[4]пр.взв!$B$7:$K$70,10,0),"")</f>
        <v>КМС</v>
      </c>
      <c r="U53" s="62"/>
      <c r="V53" s="61"/>
    </row>
    <row r="54" spans="1:22">
      <c r="A54" s="88">
        <v>16</v>
      </c>
      <c r="B54" s="84">
        <v>4</v>
      </c>
      <c r="C54" s="59" t="str">
        <f>IFERROR(VLOOKUP(A54,[3]пр.взв!$B$7:$H$70,2,0),"")</f>
        <v>КОСТЫЛЕВ Никита Александрович</v>
      </c>
      <c r="D54" s="60"/>
      <c r="E54" s="60"/>
      <c r="F54" s="61"/>
      <c r="G54" s="62" t="str">
        <f>IFERROR(VLOOKUP(A54,[3]пр.взв!$B$7:$H$70,5,0),"")</f>
        <v xml:space="preserve">Владимирская, </v>
      </c>
      <c r="H54" s="61"/>
      <c r="I54" s="63" t="str">
        <f>IFERROR(VLOOKUP(A54,[3]пр.взв!$B$7:$K$70,10,0),"")</f>
        <v>КМС</v>
      </c>
      <c r="J54" s="62"/>
      <c r="K54" s="61"/>
      <c r="L54" s="42">
        <v>12</v>
      </c>
      <c r="M54" s="58">
        <v>4</v>
      </c>
      <c r="N54" s="59" t="str">
        <f>IFERROR(VLOOKUP(L54,[4]пр.взв!$B$7:$H$70,2,0),"")</f>
        <v>ТУРКОВ Сергей Васильевич</v>
      </c>
      <c r="O54" s="60"/>
      <c r="P54" s="60"/>
      <c r="Q54" s="61"/>
      <c r="R54" s="62" t="str">
        <f>IFERROR(VLOOKUP(L54,[4]пр.взв!$B$7:$H$70,5,0),"")</f>
        <v>Тульская,</v>
      </c>
      <c r="S54" s="61"/>
      <c r="T54" s="63" t="str">
        <f>IFERROR(VLOOKUP(L54,[4]пр.взв!$B$7:$K$70,10,0),"")</f>
        <v>МС</v>
      </c>
      <c r="U54" s="62"/>
      <c r="V54" s="61"/>
    </row>
    <row r="55" spans="1:22">
      <c r="A55" s="88"/>
      <c r="B55" s="84"/>
      <c r="C55" s="59" t="str">
        <f>IFERROR(VLOOKUP(A55,[3]пр.взв!$B$7:$H$70,2,0),"")</f>
        <v/>
      </c>
      <c r="D55" s="60"/>
      <c r="E55" s="60"/>
      <c r="F55" s="61"/>
      <c r="G55" s="62" t="str">
        <f>IFERROR(VLOOKUP(A55,[3]пр.взв!$B$7:$H$70,5,0),"")</f>
        <v/>
      </c>
      <c r="H55" s="61"/>
      <c r="I55" s="63" t="str">
        <f>IFERROR(VLOOKUP(A55,[3]пр.взв!$B$7:$K$70,10,0),"")</f>
        <v/>
      </c>
      <c r="J55" s="62"/>
      <c r="K55" s="61"/>
      <c r="M55" s="58">
        <v>5</v>
      </c>
      <c r="N55" s="59" t="str">
        <f>IFERROR(VLOOKUP(L55,[4]пр.взв!$B$7:$H$70,2,0),"")</f>
        <v/>
      </c>
      <c r="O55" s="60"/>
      <c r="P55" s="60"/>
      <c r="Q55" s="61"/>
      <c r="R55" s="62" t="str">
        <f>IFERROR(VLOOKUP(L55,[4]пр.взв!$B$7:$H$70,5,0),"")</f>
        <v/>
      </c>
      <c r="S55" s="61"/>
      <c r="T55" s="63" t="str">
        <f>IFERROR(VLOOKUP(L55,[4]пр.взв!$B$7:$K$70,10,0),"")</f>
        <v/>
      </c>
      <c r="U55" s="62"/>
      <c r="V55" s="61"/>
    </row>
    <row r="56" spans="1:22" ht="15" customHeight="1">
      <c r="A56" s="88"/>
      <c r="B56" s="84"/>
      <c r="C56" s="59" t="str">
        <f>IFERROR(VLOOKUP(A56,[3]пр.взв!$B$7:$H$70,2,0),"")</f>
        <v/>
      </c>
      <c r="D56" s="60"/>
      <c r="E56" s="60"/>
      <c r="F56" s="61"/>
      <c r="G56" s="62" t="str">
        <f>IFERROR(VLOOKUP(A56,[3]пр.взв!$B$7:$H$70,5,0),"")</f>
        <v/>
      </c>
      <c r="H56" s="61"/>
      <c r="I56" s="63" t="str">
        <f>IFERROR(VLOOKUP(A56,[3]пр.взв!$B$7:$K$70,10,0),"")</f>
        <v/>
      </c>
      <c r="J56" s="62"/>
      <c r="K56" s="61"/>
      <c r="M56" s="58"/>
      <c r="N56" s="59" t="str">
        <f>IFERROR(VLOOKUP(L56,[4]пр.взв!$B$7:$H$70,2,0),"")</f>
        <v/>
      </c>
      <c r="O56" s="60"/>
      <c r="P56" s="60"/>
      <c r="Q56" s="61"/>
      <c r="R56" s="62" t="str">
        <f>IFERROR(VLOOKUP(L56,[4]пр.взв!$B$7:$H$70,5,0),"")</f>
        <v/>
      </c>
      <c r="S56" s="61"/>
      <c r="T56" s="63" t="str">
        <f>IFERROR(VLOOKUP(L56,[4]пр.взв!$B$7:$K$70,10,0),"")</f>
        <v/>
      </c>
      <c r="U56" s="62"/>
      <c r="V56" s="61"/>
    </row>
    <row r="57" spans="1:22" ht="15" hidden="1" customHeight="1"/>
    <row r="58" spans="1:22">
      <c r="F58" s="42" t="s">
        <v>69</v>
      </c>
      <c r="H58" s="45" t="s">
        <v>113</v>
      </c>
      <c r="I58" s="45"/>
      <c r="J58" s="45"/>
      <c r="K58" s="45"/>
      <c r="Q58" s="42" t="s">
        <v>69</v>
      </c>
      <c r="S58" s="45" t="s">
        <v>113</v>
      </c>
      <c r="T58" s="45"/>
      <c r="U58" s="45"/>
      <c r="V58" s="45"/>
    </row>
    <row r="59" spans="1:22">
      <c r="I59" s="46" t="s">
        <v>71</v>
      </c>
      <c r="T59" s="46" t="s">
        <v>71</v>
      </c>
    </row>
    <row r="60" spans="1:22" ht="16.5" customHeight="1">
      <c r="A60" s="42" t="str">
        <f>[9]реквизиты!$A$6</f>
        <v>Гл. судья, судья ВК</v>
      </c>
      <c r="E60" s="42" t="s">
        <v>72</v>
      </c>
      <c r="F60" s="45"/>
      <c r="G60" s="45"/>
      <c r="H60" s="45"/>
      <c r="I60" s="45" t="str">
        <f>I27</f>
        <v>С.В.Сапожников</v>
      </c>
      <c r="J60" s="45"/>
      <c r="K60" s="45"/>
      <c r="M60" s="42" t="str">
        <f>[9]реквизиты!$A$6</f>
        <v>Гл. судья, судья ВК</v>
      </c>
      <c r="P60" s="42" t="s">
        <v>72</v>
      </c>
      <c r="Q60" s="45"/>
      <c r="R60" s="45"/>
      <c r="S60" s="45"/>
      <c r="T60" s="45" t="str">
        <f>T27</f>
        <v>С.В.Сапожников</v>
      </c>
      <c r="U60" s="45"/>
      <c r="V60" s="45"/>
    </row>
    <row r="61" spans="1:22" ht="9.75" customHeight="1">
      <c r="G61" s="46" t="s">
        <v>73</v>
      </c>
      <c r="J61" s="64" t="s">
        <v>74</v>
      </c>
      <c r="R61" s="46" t="s">
        <v>73</v>
      </c>
      <c r="U61" s="64" t="s">
        <v>74</v>
      </c>
    </row>
    <row r="62" spans="1:22" ht="17.25" customHeight="1">
      <c r="A62" s="42" t="str">
        <f>[9]реквизиты!$A$8</f>
        <v>Гл. секретарь, судья ВК</v>
      </c>
      <c r="E62" s="52" t="s">
        <v>72</v>
      </c>
      <c r="F62" s="45"/>
      <c r="G62" s="45"/>
      <c r="H62" s="45"/>
      <c r="I62" s="45" t="str">
        <f>I29</f>
        <v>А.Н.Шелепин</v>
      </c>
      <c r="J62" s="45"/>
      <c r="K62" s="45"/>
      <c r="M62" s="42" t="str">
        <f>[9]реквизиты!$A$8</f>
        <v>Гл. секретарь, судья ВК</v>
      </c>
      <c r="P62" s="52" t="s">
        <v>72</v>
      </c>
      <c r="Q62" s="45"/>
      <c r="R62" s="45"/>
      <c r="S62" s="45"/>
      <c r="T62" s="45" t="str">
        <f>T29</f>
        <v>А.Н.Шелепин</v>
      </c>
      <c r="U62" s="45"/>
      <c r="V62" s="45"/>
    </row>
    <row r="63" spans="1:22" ht="9.75" customHeight="1">
      <c r="G63" s="46" t="s">
        <v>73</v>
      </c>
      <c r="J63" s="64" t="s">
        <v>74</v>
      </c>
      <c r="R63" s="46" t="s">
        <v>73</v>
      </c>
      <c r="U63" s="64" t="s">
        <v>74</v>
      </c>
    </row>
    <row r="67" spans="1:22">
      <c r="D67" s="172" t="s">
        <v>7</v>
      </c>
      <c r="E67" s="172"/>
      <c r="F67" s="172"/>
      <c r="G67" s="172"/>
      <c r="H67" s="172"/>
      <c r="O67" s="172" t="s">
        <v>7</v>
      </c>
      <c r="P67" s="172"/>
      <c r="Q67" s="172"/>
      <c r="R67" s="172"/>
      <c r="S67" s="172"/>
    </row>
    <row r="69" spans="1:22" ht="15.6">
      <c r="E69" s="173" t="s">
        <v>34</v>
      </c>
      <c r="F69" s="173"/>
      <c r="G69" s="173"/>
      <c r="P69" s="173" t="s">
        <v>34</v>
      </c>
      <c r="Q69" s="173"/>
      <c r="R69" s="173"/>
    </row>
    <row r="71" spans="1:22">
      <c r="A71" s="43" t="s">
        <v>35</v>
      </c>
      <c r="B71" s="43"/>
      <c r="C71" s="43"/>
      <c r="D71" s="44" t="str">
        <f>мс!C39</f>
        <v>ТОКАРЕВ Роман Александрович</v>
      </c>
      <c r="E71" s="44"/>
      <c r="F71" s="44"/>
      <c r="G71" s="44"/>
      <c r="H71" s="44"/>
      <c r="I71" s="44"/>
      <c r="J71" s="44"/>
      <c r="K71" s="45"/>
      <c r="M71" s="43" t="s">
        <v>35</v>
      </c>
      <c r="N71" s="43"/>
      <c r="O71" s="44" t="str">
        <f>мс!C47</f>
        <v>ТАБУРЧЕНКО Павел Алексеевич</v>
      </c>
      <c r="P71" s="44"/>
      <c r="Q71" s="44"/>
      <c r="R71" s="44"/>
      <c r="S71" s="44"/>
      <c r="T71" s="44"/>
      <c r="U71" s="44"/>
      <c r="V71" s="45"/>
    </row>
    <row r="72" spans="1:22">
      <c r="F72" s="46" t="s">
        <v>36</v>
      </c>
      <c r="Q72" s="46" t="s">
        <v>36</v>
      </c>
    </row>
    <row r="73" spans="1:22" ht="25.5" customHeight="1">
      <c r="A73" s="42" t="s">
        <v>37</v>
      </c>
      <c r="F73" s="174" t="str">
        <f>призеры!$A$3</f>
        <v>Чемпионат ЦФО по боевому самбо среди мужчин</v>
      </c>
      <c r="G73" s="174"/>
      <c r="H73" s="174"/>
      <c r="I73" s="174"/>
      <c r="J73" s="174"/>
      <c r="K73" s="174"/>
      <c r="M73" s="42" t="s">
        <v>37</v>
      </c>
      <c r="Q73" s="174" t="str">
        <f>призеры!$A$3</f>
        <v>Чемпионат ЦФО по боевому самбо среди мужчин</v>
      </c>
      <c r="R73" s="174"/>
      <c r="S73" s="174"/>
      <c r="T73" s="174"/>
      <c r="U73" s="174"/>
      <c r="V73" s="174"/>
    </row>
    <row r="74" spans="1:22">
      <c r="G74" s="46" t="s">
        <v>38</v>
      </c>
      <c r="R74" s="46" t="s">
        <v>38</v>
      </c>
    </row>
    <row r="75" spans="1:22">
      <c r="A75" s="42" t="s">
        <v>39</v>
      </c>
      <c r="D75" s="172" t="str">
        <f>[9]реквизиты!$F$11</f>
        <v>11 декабря 2018г.</v>
      </c>
      <c r="E75" s="172"/>
      <c r="F75" s="172"/>
      <c r="G75" s="45"/>
      <c r="H75" s="42" t="s">
        <v>40</v>
      </c>
      <c r="I75" s="172" t="str">
        <f>[9]реквизиты!$D$11</f>
        <v>г.Воронеж</v>
      </c>
      <c r="J75" s="172"/>
      <c r="K75" s="45"/>
      <c r="M75" s="42" t="s">
        <v>39</v>
      </c>
      <c r="O75" s="172" t="str">
        <f>[9]реквизиты!$F$11</f>
        <v>11 декабря 2018г.</v>
      </c>
      <c r="P75" s="172"/>
      <c r="Q75" s="172"/>
      <c r="R75" s="45"/>
      <c r="S75" s="42" t="s">
        <v>40</v>
      </c>
      <c r="T75" s="172" t="str">
        <f>[9]реквизиты!$D$11</f>
        <v>г.Воронеж</v>
      </c>
      <c r="U75" s="172"/>
      <c r="V75" s="45"/>
    </row>
    <row r="76" spans="1:22">
      <c r="D76" s="46" t="s">
        <v>41</v>
      </c>
      <c r="J76" s="46" t="s">
        <v>42</v>
      </c>
      <c r="O76" s="46" t="s">
        <v>41</v>
      </c>
      <c r="U76" s="46" t="s">
        <v>42</v>
      </c>
    </row>
    <row r="77" spans="1:22">
      <c r="A77" s="47"/>
      <c r="B77" s="47"/>
      <c r="C77" s="47"/>
      <c r="D77" s="42" t="s">
        <v>43</v>
      </c>
      <c r="F77" s="45">
        <f>мс!A39</f>
        <v>74</v>
      </c>
      <c r="G77" s="45"/>
      <c r="H77" s="48" t="s">
        <v>44</v>
      </c>
      <c r="M77" s="47"/>
      <c r="N77" s="47"/>
      <c r="O77" s="42" t="s">
        <v>43</v>
      </c>
      <c r="Q77" s="45">
        <f>мс!A47</f>
        <v>82</v>
      </c>
      <c r="R77" s="45"/>
      <c r="S77" s="48" t="s">
        <v>44</v>
      </c>
    </row>
    <row r="78" spans="1:22">
      <c r="A78" s="47"/>
      <c r="B78" s="47"/>
      <c r="C78" s="47"/>
      <c r="D78" s="49"/>
      <c r="E78" s="47"/>
      <c r="F78" s="47"/>
      <c r="M78" s="47"/>
      <c r="N78" s="47"/>
      <c r="O78" s="49"/>
      <c r="P78" s="47"/>
      <c r="Q78" s="47"/>
    </row>
    <row r="79" spans="1:22">
      <c r="A79" s="42" t="s">
        <v>45</v>
      </c>
      <c r="C79" s="51" t="str">
        <f>мс!B39</f>
        <v>1</v>
      </c>
      <c r="D79" s="45"/>
      <c r="E79" s="42" t="s">
        <v>46</v>
      </c>
      <c r="F79" s="65">
        <f>мс!F39</f>
        <v>22</v>
      </c>
      <c r="G79" s="175" t="s">
        <v>292</v>
      </c>
      <c r="H79" s="175"/>
      <c r="I79" s="175"/>
      <c r="J79" s="175"/>
      <c r="K79" s="175"/>
      <c r="M79" s="42" t="s">
        <v>45</v>
      </c>
      <c r="N79" s="51" t="str">
        <f>мс!B47</f>
        <v>1</v>
      </c>
      <c r="O79" s="45"/>
      <c r="P79" s="42" t="s">
        <v>46</v>
      </c>
      <c r="Q79" s="50">
        <f>мс!F47</f>
        <v>21</v>
      </c>
      <c r="R79" s="175" t="s">
        <v>292</v>
      </c>
      <c r="S79" s="175"/>
      <c r="T79" s="175"/>
      <c r="U79" s="175"/>
      <c r="V79" s="175"/>
    </row>
    <row r="80" spans="1:22">
      <c r="A80" s="175" t="s">
        <v>293</v>
      </c>
      <c r="B80" s="175"/>
      <c r="C80" s="175"/>
      <c r="D80" s="175"/>
      <c r="E80" s="175"/>
      <c r="F80" s="175"/>
      <c r="G80" s="175"/>
      <c r="H80" s="175"/>
      <c r="I80" s="175"/>
      <c r="J80" s="175"/>
      <c r="K80" s="175"/>
      <c r="M80" s="175" t="s">
        <v>291</v>
      </c>
      <c r="N80" s="175"/>
      <c r="O80" s="175"/>
      <c r="P80" s="175"/>
      <c r="Q80" s="175"/>
      <c r="R80" s="175"/>
      <c r="S80" s="175"/>
      <c r="T80" s="175"/>
      <c r="U80" s="175"/>
      <c r="V80" s="175"/>
    </row>
    <row r="81" spans="1:22">
      <c r="A81" s="42" t="s">
        <v>49</v>
      </c>
      <c r="D81" s="42" t="s">
        <v>50</v>
      </c>
      <c r="E81" s="53">
        <v>4</v>
      </c>
      <c r="F81" s="52" t="s">
        <v>51</v>
      </c>
      <c r="G81" s="48" t="s">
        <v>52</v>
      </c>
      <c r="M81" s="42" t="s">
        <v>49</v>
      </c>
      <c r="O81" s="42" t="s">
        <v>50</v>
      </c>
      <c r="P81" s="53">
        <v>4</v>
      </c>
      <c r="Q81" s="52" t="s">
        <v>101</v>
      </c>
      <c r="R81" s="48" t="s">
        <v>52</v>
      </c>
    </row>
    <row r="82" spans="1:22" ht="13.8" thickBot="1">
      <c r="A82" s="54"/>
      <c r="B82" s="54"/>
      <c r="C82" s="54"/>
      <c r="D82" s="54"/>
      <c r="E82" s="54"/>
      <c r="F82" s="54"/>
      <c r="G82" s="54"/>
      <c r="H82" s="54"/>
      <c r="I82" s="54"/>
      <c r="J82" s="54"/>
      <c r="K82" s="54"/>
      <c r="M82" s="54"/>
      <c r="N82" s="54"/>
      <c r="O82" s="54"/>
      <c r="P82" s="54"/>
      <c r="Q82" s="54"/>
      <c r="R82" s="54"/>
      <c r="S82" s="54"/>
      <c r="T82" s="54"/>
      <c r="U82" s="54"/>
      <c r="V82" s="54"/>
    </row>
    <row r="83" spans="1:22">
      <c r="A83" s="87" t="s">
        <v>53</v>
      </c>
      <c r="B83" s="82" t="s">
        <v>53</v>
      </c>
      <c r="C83" s="176" t="s">
        <v>54</v>
      </c>
      <c r="D83" s="177"/>
      <c r="E83" s="177"/>
      <c r="F83" s="178"/>
      <c r="G83" s="179" t="s">
        <v>55</v>
      </c>
      <c r="H83" s="184"/>
      <c r="I83" s="180"/>
      <c r="J83" s="89" t="s">
        <v>56</v>
      </c>
      <c r="K83" s="90"/>
      <c r="M83" s="55" t="s">
        <v>53</v>
      </c>
      <c r="N83" s="176" t="s">
        <v>54</v>
      </c>
      <c r="O83" s="177"/>
      <c r="P83" s="177"/>
      <c r="Q83" s="178"/>
      <c r="R83" s="179" t="s">
        <v>55</v>
      </c>
      <c r="S83" s="184"/>
      <c r="T83" s="180"/>
      <c r="U83" s="55" t="s">
        <v>56</v>
      </c>
      <c r="V83" s="90"/>
    </row>
    <row r="84" spans="1:22">
      <c r="A84" s="88">
        <v>15</v>
      </c>
      <c r="B84" s="84">
        <v>1</v>
      </c>
      <c r="C84" s="59" t="str">
        <f>IFERROR(VLOOKUP(A84,[5]пр.взв!$B$7:$H$70,2,0),"")</f>
        <v>СВЯТСКИЙ Михаил Владимирович</v>
      </c>
      <c r="D84" s="60"/>
      <c r="E84" s="60"/>
      <c r="F84" s="61"/>
      <c r="G84" s="181" t="str">
        <f>IFERROR(VLOOKUP(A84,[5]пр.взв!$B$7:$H$70,5,0),"")</f>
        <v>Рязанская,</v>
      </c>
      <c r="H84" s="182"/>
      <c r="I84" s="183"/>
      <c r="J84" s="62" t="s">
        <v>58</v>
      </c>
      <c r="K84" s="61"/>
      <c r="L84" s="42">
        <v>1</v>
      </c>
      <c r="M84" s="58">
        <v>1</v>
      </c>
      <c r="N84" s="59" t="str">
        <f>IFERROR(VLOOKUP(L84,[6]пр.взв!$B$7:$H$70,2,0),"")</f>
        <v>ТАБУРЧЕНКО Павел Алексеевич</v>
      </c>
      <c r="O84" s="60"/>
      <c r="P84" s="60"/>
      <c r="Q84" s="61"/>
      <c r="R84" s="181" t="str">
        <f>IFERROR(VLOOKUP(L84,[6]пр.взв!$B$7:$H$70,5,0),"")</f>
        <v>Брянская,</v>
      </c>
      <c r="S84" s="182"/>
      <c r="T84" s="183"/>
      <c r="U84" s="63" t="str">
        <f>IFERROR(VLOOKUP(M84,[6]пр.взв!$B$7:$K$70,10,0),"")</f>
        <v>МС</v>
      </c>
      <c r="V84" s="61"/>
    </row>
    <row r="85" spans="1:22">
      <c r="A85" s="88">
        <v>11</v>
      </c>
      <c r="B85" s="84">
        <v>2</v>
      </c>
      <c r="C85" s="59" t="str">
        <f>IFERROR(VLOOKUP(A85,[5]пр.взв!$B$7:$H$70,2,0),"")</f>
        <v>АНОХИН Виктор Николаевич</v>
      </c>
      <c r="D85" s="60"/>
      <c r="E85" s="60"/>
      <c r="F85" s="61"/>
      <c r="G85" s="181" t="str">
        <f>IFERROR(VLOOKUP(A85,[5]пр.взв!$B$7:$H$70,5,0),"")</f>
        <v>Московская,</v>
      </c>
      <c r="H85" s="182"/>
      <c r="I85" s="183"/>
      <c r="J85" s="62" t="s">
        <v>63</v>
      </c>
      <c r="K85" s="61"/>
      <c r="L85" s="42">
        <v>5</v>
      </c>
      <c r="M85" s="58">
        <v>2</v>
      </c>
      <c r="N85" s="59" t="str">
        <f>IFERROR(VLOOKUP(L85,[6]пр.взв!$B$7:$H$70,2,0),"")</f>
        <v>МОИСЕЕВ егор Вадимович</v>
      </c>
      <c r="O85" s="60"/>
      <c r="P85" s="60"/>
      <c r="Q85" s="61"/>
      <c r="R85" s="62" t="str">
        <f>IFERROR(VLOOKUP(L85,[6]пр.взв!$B$7:$H$70,5,0),"")</f>
        <v>Рязанская,</v>
      </c>
      <c r="S85" s="61"/>
      <c r="T85" s="63"/>
      <c r="U85" s="63" t="str">
        <f>IFERROR(VLOOKUP(M85,[6]пр.взв!$B$7:$K$70,10,0),"")</f>
        <v>КМС</v>
      </c>
      <c r="V85" s="61"/>
    </row>
    <row r="86" spans="1:22">
      <c r="A86" s="88">
        <v>9</v>
      </c>
      <c r="B86" s="84">
        <v>3</v>
      </c>
      <c r="C86" s="59" t="str">
        <f>IFERROR(VLOOKUP(A86,[5]пр.взв!$B$7:$H$70,2,0),"")</f>
        <v>ТИТОВ Александр Николаевич</v>
      </c>
      <c r="D86" s="60"/>
      <c r="E86" s="60"/>
      <c r="F86" s="61"/>
      <c r="G86" s="181" t="str">
        <f>IFERROR(VLOOKUP(A86,[5]пр.взв!$B$7:$H$70,5,0),"")</f>
        <v xml:space="preserve">Липецкая, </v>
      </c>
      <c r="H86" s="182"/>
      <c r="I86" s="183"/>
      <c r="J86" s="62" t="s">
        <v>58</v>
      </c>
      <c r="K86" s="61"/>
      <c r="L86" s="42">
        <v>15</v>
      </c>
      <c r="M86" s="58">
        <v>3</v>
      </c>
      <c r="N86" s="59" t="str">
        <f>IFERROR(VLOOKUP(L86,[6]пр.взв!$B$7:$H$70,2,0),"")</f>
        <v>КОРОТКОВ Евгений Николаевич</v>
      </c>
      <c r="O86" s="60"/>
      <c r="P86" s="60"/>
      <c r="Q86" s="61"/>
      <c r="R86" s="62" t="str">
        <f>IFERROR(VLOOKUP(L86,[6]пр.взв!$B$7:$H$70,5,0),"")</f>
        <v>Брянская,</v>
      </c>
      <c r="S86" s="61"/>
      <c r="T86" s="63"/>
      <c r="U86" s="63" t="str">
        <f>IFERROR(VLOOKUP(M86,[6]пр.взв!$B$7:$K$70,10,0),"")</f>
        <v>КМС</v>
      </c>
      <c r="V86" s="61"/>
    </row>
    <row r="87" spans="1:22">
      <c r="A87" s="88">
        <v>14</v>
      </c>
      <c r="B87" s="84">
        <v>4</v>
      </c>
      <c r="C87" s="59" t="str">
        <f>IFERROR(VLOOKUP(A87,[5]пр.взв!$B$7:$H$70,2,0),"")</f>
        <v>МАРЧЕНКО Иван Николаевич</v>
      </c>
      <c r="D87" s="60"/>
      <c r="E87" s="60"/>
      <c r="F87" s="61"/>
      <c r="G87" s="181" t="str">
        <f>IFERROR(VLOOKUP(A87,[5]пр.взв!$B$7:$H$70,5,0),"")</f>
        <v>Воронежская,</v>
      </c>
      <c r="H87" s="182"/>
      <c r="I87" s="183"/>
      <c r="J87" s="62" t="s">
        <v>58</v>
      </c>
      <c r="K87" s="61"/>
      <c r="L87" s="42">
        <v>14</v>
      </c>
      <c r="M87" s="58">
        <v>4</v>
      </c>
      <c r="N87" s="59" t="str">
        <f>IFERROR(VLOOKUP(L87,[6]пр.взв!$B$7:$H$70,2,0),"")</f>
        <v>АНИКИН Даниил Сергеевич</v>
      </c>
      <c r="O87" s="60"/>
      <c r="P87" s="60"/>
      <c r="Q87" s="61"/>
      <c r="R87" s="62" t="str">
        <f>IFERROR(VLOOKUP(L87,[6]пр.взв!$B$7:$H$70,5,0),"")</f>
        <v xml:space="preserve">Тверская, </v>
      </c>
      <c r="S87" s="61"/>
      <c r="T87" s="63"/>
      <c r="U87" s="63" t="s">
        <v>63</v>
      </c>
      <c r="V87" s="61"/>
    </row>
    <row r="88" spans="1:22">
      <c r="A88" s="58"/>
      <c r="B88" s="84"/>
      <c r="C88" s="59" t="str">
        <f>IFERROR(VLOOKUP(A88,[5]пр.взв!$B$7:$H$70,2,0),"")</f>
        <v/>
      </c>
      <c r="D88" s="60"/>
      <c r="E88" s="60"/>
      <c r="F88" s="61"/>
      <c r="G88" s="62" t="str">
        <f>IFERROR(VLOOKUP(A88,[5]пр.взв!$B$7:$H$70,5,0),"")</f>
        <v/>
      </c>
      <c r="H88" s="61"/>
      <c r="I88" s="63" t="str">
        <f>IFERROR(VLOOKUP(A88,[5]пр.взв!$B$7:$K$70,10,0),"")</f>
        <v/>
      </c>
      <c r="J88" s="62"/>
      <c r="K88" s="61"/>
      <c r="M88" s="58">
        <v>5</v>
      </c>
      <c r="N88" s="59" t="str">
        <f>IFERROR(VLOOKUP(L88,[6]пр.взв!$B$7:$H$70,2,0),"")</f>
        <v/>
      </c>
      <c r="O88" s="60"/>
      <c r="P88" s="60"/>
      <c r="Q88" s="61"/>
      <c r="R88" s="62" t="str">
        <f>IFERROR(VLOOKUP(L88,[6]пр.взв!$B$7:$H$70,5,0),"")</f>
        <v/>
      </c>
      <c r="S88" s="61"/>
      <c r="T88" s="63" t="str">
        <f>IFERROR(VLOOKUP(L88,[6]пр.взв!$B$7:$K$70,10,0),"")</f>
        <v/>
      </c>
      <c r="U88" s="63"/>
      <c r="V88" s="61"/>
    </row>
    <row r="89" spans="1:22">
      <c r="A89" s="58"/>
      <c r="B89" s="84"/>
      <c r="C89" s="59" t="str">
        <f>IFERROR(VLOOKUP(A89,[5]пр.взв!$B$7:$H$70,2,0),"")</f>
        <v/>
      </c>
      <c r="D89" s="60"/>
      <c r="E89" s="60"/>
      <c r="F89" s="61"/>
      <c r="G89" s="62" t="str">
        <f>IFERROR(VLOOKUP(A89,[5]пр.взв!$B$7:$H$70,5,0),"")</f>
        <v/>
      </c>
      <c r="H89" s="61"/>
      <c r="I89" s="63" t="str">
        <f>IFERROR(VLOOKUP(A89,[5]пр.взв!$B$7:$K$70,10,0),"")</f>
        <v/>
      </c>
      <c r="J89" s="62"/>
      <c r="K89" s="61"/>
      <c r="M89" s="58">
        <v>6</v>
      </c>
      <c r="N89" s="59" t="str">
        <f>IFERROR(VLOOKUP(L89,[6]пр.взв!$B$7:$H$70,2,0),"")</f>
        <v/>
      </c>
      <c r="O89" s="60"/>
      <c r="P89" s="60"/>
      <c r="Q89" s="61"/>
      <c r="R89" s="62" t="str">
        <f>IFERROR(VLOOKUP(L89,[6]пр.взв!$B$7:$H$70,5,0),"")</f>
        <v/>
      </c>
      <c r="S89" s="61"/>
      <c r="T89" s="63" t="str">
        <f>IFERROR(VLOOKUP(L89,[6]пр.взв!$B$7:$K$70,10,0),"")</f>
        <v/>
      </c>
      <c r="U89" s="63"/>
      <c r="V89" s="61"/>
    </row>
    <row r="90" spans="1:22">
      <c r="C90" s="59" t="str">
        <f>IFERROR(VLOOKUP(A90,[5]пр.взв!$B$7:$H$70,2,0),"")</f>
        <v/>
      </c>
      <c r="D90" s="60"/>
      <c r="E90" s="60"/>
      <c r="F90" s="61"/>
      <c r="G90" s="62" t="str">
        <f>IFERROR(VLOOKUP(A90,[5]пр.взв!$B$7:$H$70,5,0),"")</f>
        <v/>
      </c>
      <c r="H90" s="61"/>
      <c r="I90" s="63" t="str">
        <f>IFERROR(VLOOKUP(A90,[5]пр.взв!$B$7:$K$70,10,0),"")</f>
        <v/>
      </c>
      <c r="J90" s="62"/>
      <c r="K90" s="61"/>
      <c r="M90" s="58">
        <v>7</v>
      </c>
      <c r="N90" s="59" t="str">
        <f>IFERROR(VLOOKUP(L90,[6]пр.взв!$B$7:$H$70,2,0),"")</f>
        <v/>
      </c>
      <c r="O90" s="60"/>
      <c r="P90" s="60"/>
      <c r="Q90" s="61"/>
      <c r="R90" s="62" t="str">
        <f>IFERROR(VLOOKUP(L90,[6]пр.взв!$B$7:$H$70,5,0),"")</f>
        <v/>
      </c>
      <c r="S90" s="61"/>
      <c r="T90" s="63" t="str">
        <f>IFERROR(VLOOKUP(L90,[6]пр.взв!$B$7:$K$70,10,0),"")</f>
        <v/>
      </c>
      <c r="U90" s="63"/>
      <c r="V90" s="61"/>
    </row>
    <row r="92" spans="1:22">
      <c r="F92" s="42" t="s">
        <v>69</v>
      </c>
      <c r="H92" s="45" t="s">
        <v>113</v>
      </c>
      <c r="I92" s="45"/>
      <c r="J92" s="45"/>
      <c r="K92" s="45"/>
      <c r="Q92" s="42" t="s">
        <v>69</v>
      </c>
      <c r="S92" s="45" t="s">
        <v>113</v>
      </c>
      <c r="T92" s="45"/>
      <c r="U92" s="45"/>
      <c r="V92" s="45"/>
    </row>
    <row r="93" spans="1:22">
      <c r="A93" s="42" t="str">
        <f>[9]реквизиты!$A$6</f>
        <v>Гл. судья, судья ВК</v>
      </c>
      <c r="I93" s="46" t="s">
        <v>71</v>
      </c>
      <c r="T93" s="46" t="s">
        <v>71</v>
      </c>
    </row>
    <row r="94" spans="1:22">
      <c r="E94" s="42" t="s">
        <v>72</v>
      </c>
      <c r="F94" s="45"/>
      <c r="G94" s="45"/>
      <c r="H94" s="45"/>
      <c r="I94" s="45" t="str">
        <f>I27</f>
        <v>С.В.Сапожников</v>
      </c>
      <c r="J94" s="45"/>
      <c r="K94" s="45"/>
      <c r="M94" s="42" t="str">
        <f>[9]реквизиты!$A$6</f>
        <v>Гл. судья, судья ВК</v>
      </c>
      <c r="P94" s="42" t="s">
        <v>72</v>
      </c>
      <c r="Q94" s="45"/>
      <c r="R94" s="45"/>
      <c r="S94" s="45"/>
      <c r="T94" s="45" t="str">
        <f>T27</f>
        <v>С.В.Сапожников</v>
      </c>
      <c r="U94" s="45"/>
      <c r="V94" s="45"/>
    </row>
    <row r="95" spans="1:22">
      <c r="A95" s="42" t="str">
        <f>[9]реквизиты!$A$8</f>
        <v>Гл. секретарь, судья ВК</v>
      </c>
      <c r="G95" s="46" t="s">
        <v>73</v>
      </c>
      <c r="J95" s="64" t="s">
        <v>74</v>
      </c>
      <c r="R95" s="46" t="s">
        <v>73</v>
      </c>
      <c r="U95" s="64" t="s">
        <v>74</v>
      </c>
    </row>
    <row r="96" spans="1:22">
      <c r="E96" s="52" t="s">
        <v>72</v>
      </c>
      <c r="F96" s="45"/>
      <c r="G96" s="45"/>
      <c r="H96" s="45"/>
      <c r="I96" s="45" t="str">
        <f>I29</f>
        <v>А.Н.Шелепин</v>
      </c>
      <c r="J96" s="45"/>
      <c r="K96" s="45"/>
      <c r="M96" s="42" t="str">
        <f>[9]реквизиты!$A$8</f>
        <v>Гл. секретарь, судья ВК</v>
      </c>
      <c r="P96" s="52" t="s">
        <v>72</v>
      </c>
      <c r="Q96" s="45"/>
      <c r="R96" s="45"/>
      <c r="S96" s="45"/>
      <c r="T96" s="45" t="str">
        <f>T29</f>
        <v>А.Н.Шелепин</v>
      </c>
      <c r="U96" s="45"/>
      <c r="V96" s="45"/>
    </row>
    <row r="97" spans="1:22">
      <c r="G97" s="46" t="s">
        <v>73</v>
      </c>
      <c r="J97" s="64" t="s">
        <v>74</v>
      </c>
      <c r="R97" s="46" t="s">
        <v>73</v>
      </c>
      <c r="U97" s="64" t="s">
        <v>74</v>
      </c>
    </row>
    <row r="101" spans="1:22">
      <c r="D101" s="172" t="s">
        <v>7</v>
      </c>
      <c r="E101" s="172"/>
      <c r="F101" s="172"/>
      <c r="G101" s="172"/>
      <c r="H101" s="172"/>
      <c r="O101" s="172" t="s">
        <v>7</v>
      </c>
      <c r="P101" s="172"/>
      <c r="Q101" s="172"/>
      <c r="R101" s="172"/>
      <c r="S101" s="172"/>
    </row>
    <row r="103" spans="1:22" ht="15.6">
      <c r="E103" s="173" t="s">
        <v>34</v>
      </c>
      <c r="F103" s="173"/>
      <c r="G103" s="173"/>
      <c r="P103" s="173" t="s">
        <v>34</v>
      </c>
      <c r="Q103" s="173"/>
      <c r="R103" s="173"/>
    </row>
    <row r="105" spans="1:22">
      <c r="A105" s="43" t="s">
        <v>35</v>
      </c>
      <c r="B105" s="43"/>
      <c r="C105" s="43"/>
      <c r="D105" s="44" t="str">
        <f>мс!C55</f>
        <v>САДКОВОЙ Павел Александрович</v>
      </c>
      <c r="E105" s="44"/>
      <c r="F105" s="44"/>
      <c r="G105" s="44"/>
      <c r="H105" s="44"/>
      <c r="I105" s="44"/>
      <c r="J105" s="44"/>
      <c r="K105" s="45"/>
      <c r="M105" s="43" t="s">
        <v>35</v>
      </c>
      <c r="N105" s="43"/>
      <c r="O105" s="44" t="str">
        <f>мс!C59</f>
        <v>ЩЕГЛОВ Максим Юрьевич</v>
      </c>
      <c r="P105" s="44"/>
      <c r="Q105" s="44"/>
      <c r="R105" s="44"/>
      <c r="S105" s="44"/>
      <c r="T105" s="44"/>
      <c r="U105" s="44"/>
      <c r="V105" s="45"/>
    </row>
    <row r="106" spans="1:22" ht="30" customHeight="1">
      <c r="F106" s="46" t="s">
        <v>36</v>
      </c>
      <c r="Q106" s="46" t="s">
        <v>36</v>
      </c>
    </row>
    <row r="107" spans="1:22" ht="25.5" customHeight="1">
      <c r="A107" s="42" t="s">
        <v>37</v>
      </c>
      <c r="F107" s="174" t="str">
        <f>призеры!$A$3</f>
        <v>Чемпионат ЦФО по боевому самбо среди мужчин</v>
      </c>
      <c r="G107" s="174"/>
      <c r="H107" s="174"/>
      <c r="I107" s="174"/>
      <c r="J107" s="174"/>
      <c r="K107" s="174"/>
      <c r="M107" s="42" t="s">
        <v>37</v>
      </c>
      <c r="Q107" s="174" t="str">
        <f>призеры!$A$3</f>
        <v>Чемпионат ЦФО по боевому самбо среди мужчин</v>
      </c>
      <c r="R107" s="174"/>
      <c r="S107" s="174"/>
      <c r="T107" s="174"/>
      <c r="U107" s="174"/>
      <c r="V107" s="174"/>
    </row>
    <row r="108" spans="1:22">
      <c r="G108" s="46" t="s">
        <v>38</v>
      </c>
      <c r="R108" s="46" t="s">
        <v>38</v>
      </c>
    </row>
    <row r="109" spans="1:22">
      <c r="A109" s="42" t="s">
        <v>39</v>
      </c>
      <c r="D109" s="172" t="str">
        <f>[9]реквизиты!$F$11</f>
        <v>11 декабря 2018г.</v>
      </c>
      <c r="E109" s="172"/>
      <c r="F109" s="172"/>
      <c r="G109" s="45"/>
      <c r="H109" s="42" t="s">
        <v>40</v>
      </c>
      <c r="I109" s="172" t="str">
        <f>[9]реквизиты!$D$11</f>
        <v>г.Воронеж</v>
      </c>
      <c r="J109" s="172"/>
      <c r="K109" s="45"/>
      <c r="M109" s="42" t="s">
        <v>39</v>
      </c>
      <c r="O109" s="172" t="str">
        <f>[9]реквизиты!$F$11</f>
        <v>11 декабря 2018г.</v>
      </c>
      <c r="P109" s="172"/>
      <c r="Q109" s="172"/>
      <c r="R109" s="45"/>
      <c r="S109" s="42" t="s">
        <v>40</v>
      </c>
      <c r="T109" s="172" t="str">
        <f>[9]реквизиты!$D$11</f>
        <v>г.Воронеж</v>
      </c>
      <c r="U109" s="172"/>
      <c r="V109" s="45"/>
    </row>
    <row r="110" spans="1:22">
      <c r="D110" s="46" t="s">
        <v>41</v>
      </c>
      <c r="J110" s="46" t="s">
        <v>42</v>
      </c>
      <c r="O110" s="46" t="s">
        <v>41</v>
      </c>
      <c r="U110" s="46" t="s">
        <v>42</v>
      </c>
    </row>
    <row r="111" spans="1:22">
      <c r="A111" s="47"/>
      <c r="B111" s="47"/>
      <c r="C111" s="47"/>
      <c r="D111" s="42" t="s">
        <v>43</v>
      </c>
      <c r="F111" s="45">
        <f>мс!A55</f>
        <v>90</v>
      </c>
      <c r="G111" s="45"/>
      <c r="H111" s="48" t="s">
        <v>44</v>
      </c>
      <c r="M111" s="47"/>
      <c r="N111" s="47"/>
      <c r="O111" s="42" t="s">
        <v>43</v>
      </c>
      <c r="Q111" s="45">
        <f>мс!A59</f>
        <v>91</v>
      </c>
      <c r="R111" s="45"/>
      <c r="S111" s="48" t="s">
        <v>44</v>
      </c>
    </row>
    <row r="112" spans="1:22">
      <c r="A112" s="47"/>
      <c r="B112" s="47"/>
      <c r="C112" s="47"/>
      <c r="D112" s="49"/>
      <c r="E112" s="47"/>
      <c r="F112" s="47"/>
      <c r="M112" s="47"/>
      <c r="N112" s="47"/>
      <c r="O112" s="49"/>
      <c r="P112" s="47"/>
      <c r="Q112" s="47"/>
    </row>
    <row r="113" spans="1:22">
      <c r="A113" s="42" t="s">
        <v>45</v>
      </c>
      <c r="C113" s="51" t="str">
        <f>мс!B55</f>
        <v>1</v>
      </c>
      <c r="D113" s="45"/>
      <c r="E113" s="42" t="s">
        <v>46</v>
      </c>
      <c r="F113" s="65">
        <f>мс!F55</f>
        <v>16</v>
      </c>
      <c r="G113" s="175" t="s">
        <v>47</v>
      </c>
      <c r="H113" s="175"/>
      <c r="I113" s="175"/>
      <c r="J113" s="175"/>
      <c r="K113" s="175"/>
      <c r="M113" s="42" t="s">
        <v>45</v>
      </c>
      <c r="N113" s="51" t="str">
        <f>мс!B59</f>
        <v>2</v>
      </c>
      <c r="O113" s="45"/>
      <c r="P113" s="42" t="s">
        <v>46</v>
      </c>
      <c r="Q113" s="50">
        <f>мс!F59</f>
        <v>16</v>
      </c>
      <c r="R113" s="175" t="s">
        <v>48</v>
      </c>
      <c r="S113" s="175"/>
      <c r="T113" s="175"/>
      <c r="U113" s="175"/>
      <c r="V113" s="175"/>
    </row>
    <row r="114" spans="1:22">
      <c r="A114" s="175" t="str">
        <f>мс!H55</f>
        <v xml:space="preserve">Белгородская, Воронежская, Липецкая, Московская, Рязанская, Смоленская, Тульская, , , </v>
      </c>
      <c r="B114" s="175"/>
      <c r="C114" s="175"/>
      <c r="D114" s="175"/>
      <c r="E114" s="175"/>
      <c r="F114" s="175"/>
      <c r="G114" s="175"/>
      <c r="H114" s="175"/>
      <c r="I114" s="175"/>
      <c r="J114" s="175"/>
      <c r="K114" s="175"/>
      <c r="M114" s="175" t="str">
        <f>мс!H59</f>
        <v xml:space="preserve">Белгородская, Воронежская, Липецкая, Московская, Рязанская, Смоленская, Тульская, , , </v>
      </c>
      <c r="N114" s="175"/>
      <c r="O114" s="175"/>
      <c r="P114" s="175"/>
      <c r="Q114" s="175"/>
      <c r="R114" s="175"/>
      <c r="S114" s="175"/>
      <c r="T114" s="175"/>
      <c r="U114" s="175"/>
      <c r="V114" s="175"/>
    </row>
    <row r="115" spans="1:22">
      <c r="A115" s="42" t="s">
        <v>49</v>
      </c>
      <c r="D115" s="42" t="s">
        <v>50</v>
      </c>
      <c r="E115" s="53"/>
      <c r="F115" s="52" t="s">
        <v>51</v>
      </c>
      <c r="G115" s="48" t="s">
        <v>52</v>
      </c>
      <c r="M115" s="42" t="s">
        <v>49</v>
      </c>
      <c r="O115" s="42" t="s">
        <v>50</v>
      </c>
      <c r="P115" s="53"/>
      <c r="Q115" s="52" t="s">
        <v>51</v>
      </c>
      <c r="R115" s="48" t="s">
        <v>52</v>
      </c>
    </row>
    <row r="116" spans="1:22" ht="13.8" thickBot="1">
      <c r="A116" s="54"/>
      <c r="B116" s="54"/>
      <c r="C116" s="54"/>
      <c r="D116" s="54"/>
      <c r="E116" s="54"/>
      <c r="F116" s="54"/>
      <c r="G116" s="54"/>
      <c r="H116" s="54"/>
      <c r="I116" s="54"/>
      <c r="J116" s="54"/>
      <c r="K116" s="54"/>
      <c r="M116" s="54"/>
      <c r="N116" s="54"/>
      <c r="O116" s="54"/>
      <c r="P116" s="54"/>
      <c r="Q116" s="54"/>
      <c r="R116" s="54"/>
      <c r="S116" s="54"/>
      <c r="T116" s="54"/>
      <c r="U116" s="54"/>
      <c r="V116" s="54"/>
    </row>
    <row r="117" spans="1:22">
      <c r="A117" s="55" t="s">
        <v>53</v>
      </c>
      <c r="B117" s="82"/>
      <c r="C117" s="176" t="s">
        <v>54</v>
      </c>
      <c r="D117" s="177"/>
      <c r="E117" s="177"/>
      <c r="F117" s="178"/>
      <c r="G117" s="56" t="s">
        <v>55</v>
      </c>
      <c r="H117" s="57"/>
      <c r="I117" s="55" t="s">
        <v>56</v>
      </c>
      <c r="J117" s="179"/>
      <c r="K117" s="180"/>
      <c r="M117" s="55" t="s">
        <v>53</v>
      </c>
      <c r="N117" s="176" t="s">
        <v>54</v>
      </c>
      <c r="O117" s="177"/>
      <c r="P117" s="177"/>
      <c r="Q117" s="178"/>
      <c r="R117" s="56" t="s">
        <v>55</v>
      </c>
      <c r="S117" s="57"/>
      <c r="T117" s="55" t="s">
        <v>56</v>
      </c>
      <c r="U117" s="179"/>
      <c r="V117" s="180"/>
    </row>
    <row r="118" spans="1:22">
      <c r="A118" s="58">
        <v>1</v>
      </c>
      <c r="B118" s="84"/>
      <c r="C118" s="59" t="str">
        <f>IFERROR(VLOOKUP(A118,[7]пр.взв!$B$7:$H$70,2,0),"")</f>
        <v>ЧАЙКА Даниил Вадимович</v>
      </c>
      <c r="D118" s="60"/>
      <c r="E118" s="60"/>
      <c r="F118" s="61"/>
      <c r="G118" s="62" t="str">
        <f>IFERROR(VLOOKUP(A118,[7]пр.взв!$B$7:$H$70,5,0),"")</f>
        <v>Воронежская,</v>
      </c>
      <c r="H118" s="61"/>
      <c r="I118" s="63" t="str">
        <f>IFERROR(VLOOKUP(A118,[7]пр.взв!$B$7:$K$70,10,0),"")</f>
        <v>КМС</v>
      </c>
      <c r="J118" s="62"/>
      <c r="K118" s="61"/>
      <c r="L118" s="42">
        <v>5</v>
      </c>
      <c r="M118" s="58">
        <v>1</v>
      </c>
      <c r="N118" s="59" t="str">
        <f>IFERROR(VLOOKUP(L118,[8]пр.взв!$B$7:$H$70,2,0),"")</f>
        <v>НЕКАЗАКОВ Сергей Сергеевич</v>
      </c>
      <c r="O118" s="60"/>
      <c r="P118" s="60"/>
      <c r="Q118" s="61"/>
      <c r="R118" s="62" t="str">
        <f>IFERROR(VLOOKUP(L118,[8]пр.взв!$B$7:$H$70,5,0),"")</f>
        <v>Воронежская,</v>
      </c>
      <c r="S118" s="61"/>
      <c r="T118" s="63" t="str">
        <f>IFERROR(VLOOKUP(L118,[8]пр.взв!$B$7:$K$70,10,0),"")</f>
        <v>1р</v>
      </c>
      <c r="U118" s="62"/>
      <c r="V118" s="61"/>
    </row>
    <row r="119" spans="1:22">
      <c r="A119" s="58">
        <v>2</v>
      </c>
      <c r="B119" s="84"/>
      <c r="C119" s="59" t="str">
        <f>IFERROR(VLOOKUP(A119,[7]пр.взв!$B$7:$H$70,2,0),"")</f>
        <v>БУРЦЕВ Алексей Николаевич</v>
      </c>
      <c r="D119" s="60"/>
      <c r="E119" s="60"/>
      <c r="F119" s="61"/>
      <c r="G119" s="62" t="str">
        <f>IFERROR(VLOOKUP(A119,[7]пр.взв!$B$7:$H$70,5,0),"")</f>
        <v>Тульская,</v>
      </c>
      <c r="H119" s="61"/>
      <c r="I119" s="63" t="str">
        <f>IFERROR(VLOOKUP(A119,[7]пр.взв!$B$7:$K$70,10,0),"")</f>
        <v>КМС</v>
      </c>
      <c r="J119" s="62"/>
      <c r="K119" s="61"/>
      <c r="L119" s="42">
        <v>2</v>
      </c>
      <c r="M119" s="58">
        <v>2</v>
      </c>
      <c r="N119" s="59" t="str">
        <f>IFERROR(VLOOKUP(L119,[8]пр.взв!$B$7:$H$70,2,0),"")</f>
        <v>ЛАБАЗНИКОВ Егор Андреевич</v>
      </c>
      <c r="O119" s="60"/>
      <c r="P119" s="60"/>
      <c r="Q119" s="61"/>
      <c r="R119" s="62" t="str">
        <f>IFERROR(VLOOKUP(L119,[8]пр.взв!$B$7:$H$70,5,0),"")</f>
        <v xml:space="preserve">Владимирская, </v>
      </c>
      <c r="S119" s="61"/>
      <c r="T119" s="63" t="str">
        <f>IFERROR(VLOOKUP(L119,[8]пр.взв!$B$7:$K$70,10,0),"")</f>
        <v>КМС</v>
      </c>
      <c r="U119" s="62"/>
      <c r="V119" s="61"/>
    </row>
    <row r="120" spans="1:22">
      <c r="A120" s="58">
        <v>3</v>
      </c>
      <c r="B120" s="84"/>
      <c r="C120" s="59" t="str">
        <f>IFERROR(VLOOKUP(A120,[7]пр.взв!$B$7:$H$70,2,0),"")</f>
        <v>ЦАРЕВ Владимир Владимирович</v>
      </c>
      <c r="D120" s="60"/>
      <c r="E120" s="60"/>
      <c r="F120" s="61"/>
      <c r="G120" s="62" t="str">
        <f>IFERROR(VLOOKUP(A120,[7]пр.взв!$B$7:$H$70,5,0),"")</f>
        <v>Московская,</v>
      </c>
      <c r="H120" s="61"/>
      <c r="I120" s="63" t="str">
        <f>IFERROR(VLOOKUP(A120,[7]пр.взв!$B$7:$K$70,10,0),"")</f>
        <v>МС</v>
      </c>
      <c r="J120" s="62"/>
      <c r="K120" s="61"/>
      <c r="M120" s="58">
        <v>3</v>
      </c>
      <c r="N120" s="59" t="str">
        <f>IFERROR(VLOOKUP(L120,[8]пр.взв!$B$7:$H$70,2,0),"")</f>
        <v/>
      </c>
      <c r="O120" s="60"/>
      <c r="P120" s="60"/>
      <c r="Q120" s="61"/>
      <c r="R120" s="62" t="str">
        <f>IFERROR(VLOOKUP(L120,[8]пр.взв!$B$7:$H$70,5,0),"")</f>
        <v/>
      </c>
      <c r="S120" s="61"/>
      <c r="T120" s="63" t="str">
        <f>IFERROR(VLOOKUP(L120,[8]пр.взв!$B$7:$K$70,10,0),"")</f>
        <v/>
      </c>
      <c r="U120" s="62"/>
      <c r="V120" s="61"/>
    </row>
    <row r="121" spans="1:22">
      <c r="A121" s="58">
        <v>4</v>
      </c>
      <c r="B121" s="84"/>
      <c r="C121" s="59" t="str">
        <f>IFERROR(VLOOKUP(A121,[7]пр.взв!$B$7:$H$70,2,0),"")</f>
        <v>КУЗНЕЦОВ Алексей Евгеньевич</v>
      </c>
      <c r="D121" s="60"/>
      <c r="E121" s="60"/>
      <c r="F121" s="61"/>
      <c r="G121" s="62" t="str">
        <f>IFERROR(VLOOKUP(A121,[7]пр.взв!$B$7:$H$70,5,0),"")</f>
        <v>Московская,</v>
      </c>
      <c r="H121" s="61"/>
      <c r="I121" s="63" t="str">
        <f>IFERROR(VLOOKUP(A121,[7]пр.взв!$B$7:$K$70,10,0),"")</f>
        <v>КМС</v>
      </c>
      <c r="J121" s="62"/>
      <c r="K121" s="61"/>
      <c r="M121" s="58">
        <v>4</v>
      </c>
      <c r="N121" s="59" t="str">
        <f>IFERROR(VLOOKUP(L121,[8]пр.взв!$B$7:$H$70,2,0),"")</f>
        <v/>
      </c>
      <c r="O121" s="60"/>
      <c r="P121" s="60"/>
      <c r="Q121" s="61"/>
      <c r="R121" s="62" t="str">
        <f>IFERROR(VLOOKUP(L121,[8]пр.взв!$B$7:$H$70,5,0),"")</f>
        <v/>
      </c>
      <c r="S121" s="61"/>
      <c r="T121" s="63" t="str">
        <f>IFERROR(VLOOKUP(L121,[8]пр.взв!$B$7:$K$70,10,0),"")</f>
        <v/>
      </c>
      <c r="U121" s="62"/>
      <c r="V121" s="61"/>
    </row>
    <row r="122" spans="1:22">
      <c r="A122" s="58">
        <v>5</v>
      </c>
      <c r="B122" s="84"/>
      <c r="C122" s="59" t="str">
        <f>IFERROR(VLOOKUP(A122,[7]пр.взв!$B$7:$H$70,2,0),"")</f>
        <v>САРКИСОВ Ашот Арамович</v>
      </c>
      <c r="D122" s="60"/>
      <c r="E122" s="60"/>
      <c r="F122" s="61"/>
      <c r="G122" s="62" t="str">
        <f>IFERROR(VLOOKUP(A122,[7]пр.взв!$B$7:$H$70,5,0),"")</f>
        <v>Белгородская,</v>
      </c>
      <c r="H122" s="61"/>
      <c r="I122" s="63" t="str">
        <f>IFERROR(VLOOKUP(A122,[7]пр.взв!$B$7:$K$70,10,0),"")</f>
        <v>КМС</v>
      </c>
      <c r="J122" s="62"/>
      <c r="K122" s="61"/>
      <c r="M122" s="58">
        <v>5</v>
      </c>
      <c r="N122" s="59" t="str">
        <f>IFERROR(VLOOKUP(L122,[8]пр.взв!$B$7:$H$70,2,0),"")</f>
        <v/>
      </c>
      <c r="O122" s="60"/>
      <c r="P122" s="60"/>
      <c r="Q122" s="61"/>
      <c r="R122" s="62" t="str">
        <f>IFERROR(VLOOKUP(L122,[8]пр.взв!$B$7:$H$70,5,0),"")</f>
        <v/>
      </c>
      <c r="S122" s="61"/>
      <c r="T122" s="63" t="str">
        <f>IFERROR(VLOOKUP(L122,[8]пр.взв!$B$7:$K$70,10,0),"")</f>
        <v/>
      </c>
      <c r="U122" s="62"/>
      <c r="V122" s="61"/>
    </row>
    <row r="123" spans="1:22">
      <c r="A123" s="58"/>
      <c r="B123" s="84"/>
      <c r="C123" s="59" t="str">
        <f>IFERROR(VLOOKUP(A123,[7]пр.взв!$B$7:$H$70,2,0),"")</f>
        <v/>
      </c>
      <c r="D123" s="60"/>
      <c r="E123" s="60"/>
      <c r="F123" s="61"/>
      <c r="G123" s="62" t="str">
        <f>IFERROR(VLOOKUP(A123,[7]пр.взв!$B$7:$H$70,5,0),"")</f>
        <v/>
      </c>
      <c r="H123" s="61"/>
      <c r="I123" s="63" t="str">
        <f>IFERROR(VLOOKUP(A123,[7]пр.взв!$B$7:$K$70,10,0),"")</f>
        <v/>
      </c>
      <c r="J123" s="62"/>
      <c r="K123" s="61"/>
      <c r="M123" s="58">
        <v>6</v>
      </c>
      <c r="N123" s="59" t="str">
        <f>IFERROR(VLOOKUP(L123,[8]пр.взв!$B$7:$H$70,2,0),"")</f>
        <v/>
      </c>
      <c r="O123" s="60"/>
      <c r="P123" s="60"/>
      <c r="Q123" s="61"/>
      <c r="R123" s="62" t="str">
        <f>IFERROR(VLOOKUP(L123,[8]пр.взв!$B$7:$H$70,5,0),"")</f>
        <v/>
      </c>
      <c r="S123" s="61"/>
      <c r="T123" s="63" t="str">
        <f>IFERROR(VLOOKUP(L123,[8]пр.взв!$B$7:$K$70,10,0),"")</f>
        <v/>
      </c>
      <c r="U123" s="62"/>
      <c r="V123" s="61"/>
    </row>
    <row r="124" spans="1:22">
      <c r="A124" s="85"/>
      <c r="B124" s="86"/>
      <c r="C124" s="59" t="str">
        <f>IFERROR(VLOOKUP(A124,[7]пр.взв!$B$7:$H$70,2,0),"")</f>
        <v/>
      </c>
      <c r="D124" s="60"/>
      <c r="E124" s="60"/>
      <c r="F124" s="61"/>
      <c r="G124" s="62" t="str">
        <f>IFERROR(VLOOKUP(A124,[7]пр.взв!$B$7:$H$70,5,0),"")</f>
        <v/>
      </c>
      <c r="H124" s="61"/>
      <c r="I124" s="63" t="str">
        <f>IFERROR(VLOOKUP(A124,[7]пр.взв!$B$7:$K$70,10,0),"")</f>
        <v/>
      </c>
      <c r="J124" s="62"/>
      <c r="K124" s="61"/>
      <c r="M124" s="58">
        <v>7</v>
      </c>
      <c r="N124" s="59" t="str">
        <f>IFERROR(VLOOKUP(L124,[8]пр.взв!$B$7:$H$70,2,0),"")</f>
        <v/>
      </c>
      <c r="O124" s="60"/>
      <c r="P124" s="60"/>
      <c r="Q124" s="61"/>
      <c r="R124" s="62" t="str">
        <f>IFERROR(VLOOKUP(L124,[8]пр.взв!$B$7:$H$70,5,0),"")</f>
        <v/>
      </c>
      <c r="S124" s="61"/>
      <c r="T124" s="63" t="str">
        <f>IFERROR(VLOOKUP(L124,[8]пр.взв!$B$7:$K$70,10,0),"")</f>
        <v/>
      </c>
      <c r="U124" s="62"/>
      <c r="V124" s="61"/>
    </row>
    <row r="126" spans="1:22">
      <c r="F126" s="42" t="s">
        <v>69</v>
      </c>
      <c r="H126" s="45" t="s">
        <v>70</v>
      </c>
      <c r="I126" s="45"/>
      <c r="J126" s="45"/>
      <c r="K126" s="45"/>
      <c r="Q126" s="42" t="s">
        <v>69</v>
      </c>
      <c r="S126" s="45" t="s">
        <v>96</v>
      </c>
      <c r="T126" s="45"/>
      <c r="U126" s="45"/>
      <c r="V126" s="45"/>
    </row>
    <row r="127" spans="1:22">
      <c r="A127" s="42" t="str">
        <f>[9]реквизиты!$A$6</f>
        <v>Гл. судья, судья ВК</v>
      </c>
      <c r="I127" s="46" t="s">
        <v>71</v>
      </c>
      <c r="T127" s="46" t="s">
        <v>71</v>
      </c>
    </row>
    <row r="128" spans="1:22">
      <c r="E128" s="42" t="s">
        <v>72</v>
      </c>
      <c r="F128" s="45"/>
      <c r="G128" s="45"/>
      <c r="H128" s="45"/>
      <c r="I128" s="45" t="str">
        <f>[9]реквизиты!$G$6</f>
        <v>С.В.Сапожников</v>
      </c>
      <c r="J128" s="45"/>
      <c r="K128" s="45"/>
      <c r="M128" s="42" t="str">
        <f>[9]реквизиты!$A$6</f>
        <v>Гл. судья, судья ВК</v>
      </c>
      <c r="P128" s="42" t="s">
        <v>72</v>
      </c>
      <c r="Q128" s="45"/>
      <c r="R128" s="45"/>
      <c r="S128" s="45"/>
      <c r="T128" s="45" t="str">
        <f>[9]реквизиты!$G$6</f>
        <v>С.В.Сапожников</v>
      </c>
      <c r="U128" s="45"/>
      <c r="V128" s="45"/>
    </row>
    <row r="129" spans="1:22">
      <c r="A129" s="42" t="str">
        <f>[9]реквизиты!$A$8</f>
        <v>Гл. секретарь, судья ВК</v>
      </c>
      <c r="G129" s="46" t="s">
        <v>73</v>
      </c>
      <c r="J129" s="64" t="s">
        <v>74</v>
      </c>
      <c r="R129" s="46" t="s">
        <v>73</v>
      </c>
      <c r="U129" s="64" t="s">
        <v>74</v>
      </c>
    </row>
    <row r="130" spans="1:22">
      <c r="E130" s="52" t="s">
        <v>72</v>
      </c>
      <c r="F130" s="45"/>
      <c r="G130" s="45"/>
      <c r="H130" s="45"/>
      <c r="I130" s="45" t="str">
        <f>[9]реквизиты!$G$8</f>
        <v>А.Н.Шелепин</v>
      </c>
      <c r="J130" s="45"/>
      <c r="K130" s="45"/>
      <c r="M130" s="42" t="str">
        <f>[9]реквизиты!$A$8</f>
        <v>Гл. секретарь, судья ВК</v>
      </c>
      <c r="P130" s="52" t="s">
        <v>72</v>
      </c>
      <c r="Q130" s="45"/>
      <c r="R130" s="45"/>
      <c r="S130" s="45"/>
      <c r="T130" s="45" t="str">
        <f>[9]реквизиты!$G$8</f>
        <v>А.Н.Шелепин</v>
      </c>
      <c r="U130" s="45"/>
      <c r="V130" s="45"/>
    </row>
    <row r="131" spans="1:22">
      <c r="G131" s="46" t="s">
        <v>73</v>
      </c>
      <c r="J131" s="64" t="s">
        <v>74</v>
      </c>
      <c r="R131" s="46" t="s">
        <v>73</v>
      </c>
      <c r="U131" s="64" t="s">
        <v>74</v>
      </c>
    </row>
    <row r="134" spans="1:22">
      <c r="D134" s="172" t="s">
        <v>7</v>
      </c>
      <c r="E134" s="172"/>
      <c r="F134" s="172"/>
      <c r="G134" s="172"/>
      <c r="H134" s="172"/>
      <c r="O134" s="172" t="s">
        <v>7</v>
      </c>
      <c r="P134" s="172"/>
      <c r="Q134" s="172"/>
      <c r="R134" s="172"/>
      <c r="S134" s="172"/>
    </row>
    <row r="136" spans="1:22" ht="15.6">
      <c r="E136" s="173" t="s">
        <v>34</v>
      </c>
      <c r="F136" s="173"/>
      <c r="G136" s="173"/>
      <c r="P136" s="173" t="s">
        <v>34</v>
      </c>
      <c r="Q136" s="173"/>
      <c r="R136" s="173"/>
    </row>
    <row r="138" spans="1:22">
      <c r="A138" s="43" t="s">
        <v>35</v>
      </c>
      <c r="B138" s="43"/>
      <c r="C138" s="43"/>
      <c r="D138" s="44" t="str">
        <f>мс!C61</f>
        <v>САПУНОВ Иван Дмитриевич</v>
      </c>
      <c r="E138" s="44"/>
      <c r="F138" s="44"/>
      <c r="G138" s="44"/>
      <c r="H138" s="44"/>
      <c r="I138" s="44"/>
      <c r="J138" s="44"/>
      <c r="K138" s="45"/>
      <c r="M138" s="43" t="s">
        <v>35</v>
      </c>
      <c r="N138" s="43"/>
      <c r="O138" s="44"/>
      <c r="P138" s="44"/>
      <c r="Q138" s="44"/>
      <c r="R138" s="44"/>
      <c r="S138" s="44"/>
      <c r="T138" s="44"/>
      <c r="U138" s="44"/>
      <c r="V138" s="45"/>
    </row>
    <row r="139" spans="1:22">
      <c r="F139" s="46" t="s">
        <v>36</v>
      </c>
      <c r="Q139" s="46" t="s">
        <v>36</v>
      </c>
    </row>
    <row r="140" spans="1:22" ht="26.25" customHeight="1">
      <c r="A140" s="42" t="s">
        <v>37</v>
      </c>
      <c r="F140" s="174" t="str">
        <f>призеры!$A$3</f>
        <v>Чемпионат ЦФО по боевому самбо среди мужчин</v>
      </c>
      <c r="G140" s="174"/>
      <c r="H140" s="174"/>
      <c r="I140" s="174"/>
      <c r="J140" s="174"/>
      <c r="K140" s="174"/>
      <c r="M140" s="42" t="s">
        <v>37</v>
      </c>
      <c r="Q140" s="174" t="str">
        <f>призеры!$A$3</f>
        <v>Чемпионат ЦФО по боевому самбо среди мужчин</v>
      </c>
      <c r="R140" s="174"/>
      <c r="S140" s="174"/>
      <c r="T140" s="174"/>
      <c r="U140" s="174"/>
      <c r="V140" s="174"/>
    </row>
    <row r="141" spans="1:22">
      <c r="G141" s="46" t="s">
        <v>38</v>
      </c>
      <c r="R141" s="46" t="s">
        <v>38</v>
      </c>
    </row>
    <row r="142" spans="1:22">
      <c r="A142" s="42" t="s">
        <v>39</v>
      </c>
      <c r="D142" s="172" t="str">
        <f>[9]реквизиты!$F$11</f>
        <v>11 декабря 2018г.</v>
      </c>
      <c r="E142" s="172"/>
      <c r="F142" s="172"/>
      <c r="G142" s="45"/>
      <c r="H142" s="42" t="s">
        <v>40</v>
      </c>
      <c r="I142" s="172" t="str">
        <f>[9]реквизиты!$D$11</f>
        <v>г.Воронеж</v>
      </c>
      <c r="J142" s="172"/>
      <c r="K142" s="45"/>
      <c r="M142" s="42" t="s">
        <v>39</v>
      </c>
      <c r="O142" s="172" t="str">
        <f>[9]реквизиты!$F$11</f>
        <v>11 декабря 2018г.</v>
      </c>
      <c r="P142" s="172"/>
      <c r="Q142" s="172"/>
      <c r="R142" s="45"/>
      <c r="S142" s="42" t="s">
        <v>40</v>
      </c>
      <c r="T142" s="172" t="str">
        <f>[9]реквизиты!$D$11</f>
        <v>г.Воронеж</v>
      </c>
      <c r="U142" s="172"/>
      <c r="V142" s="45"/>
    </row>
    <row r="143" spans="1:22">
      <c r="D143" s="46" t="s">
        <v>41</v>
      </c>
      <c r="J143" s="46" t="s">
        <v>42</v>
      </c>
      <c r="O143" s="46" t="s">
        <v>41</v>
      </c>
      <c r="U143" s="46" t="s">
        <v>42</v>
      </c>
    </row>
    <row r="144" spans="1:22">
      <c r="A144" s="47"/>
      <c r="B144" s="47"/>
      <c r="C144" s="47"/>
      <c r="D144" s="42" t="s">
        <v>98</v>
      </c>
      <c r="F144" s="45">
        <f>мс!A61</f>
        <v>90</v>
      </c>
      <c r="G144" s="45"/>
      <c r="H144" s="48" t="s">
        <v>44</v>
      </c>
      <c r="M144" s="47"/>
      <c r="N144" s="47"/>
      <c r="O144" s="42" t="s">
        <v>43</v>
      </c>
      <c r="Q144" s="45"/>
      <c r="R144" s="45"/>
      <c r="S144" s="48" t="s">
        <v>44</v>
      </c>
    </row>
    <row r="145" spans="1:22">
      <c r="A145" s="47"/>
      <c r="B145" s="47"/>
      <c r="C145" s="47"/>
      <c r="D145" s="49"/>
      <c r="E145" s="47"/>
      <c r="F145" s="47"/>
      <c r="M145" s="47"/>
      <c r="N145" s="47"/>
      <c r="O145" s="49"/>
      <c r="P145" s="47"/>
      <c r="Q145" s="47"/>
    </row>
    <row r="146" spans="1:22">
      <c r="A146" s="42" t="s">
        <v>45</v>
      </c>
      <c r="C146" s="51" t="str">
        <f>мс!B61</f>
        <v>3</v>
      </c>
      <c r="D146" s="45"/>
      <c r="E146" s="42" t="s">
        <v>46</v>
      </c>
      <c r="F146" s="65">
        <f>мс!F61</f>
        <v>16</v>
      </c>
      <c r="G146" s="175" t="s">
        <v>47</v>
      </c>
      <c r="H146" s="175"/>
      <c r="I146" s="175"/>
      <c r="J146" s="175"/>
      <c r="K146" s="175"/>
      <c r="M146" s="42" t="s">
        <v>45</v>
      </c>
      <c r="N146" s="45">
        <v>1</v>
      </c>
      <c r="O146" s="45"/>
      <c r="P146" s="42" t="s">
        <v>46</v>
      </c>
      <c r="Q146" s="50"/>
      <c r="R146" s="175" t="s">
        <v>97</v>
      </c>
      <c r="S146" s="175"/>
      <c r="T146" s="175"/>
      <c r="U146" s="175"/>
      <c r="V146" s="175"/>
    </row>
    <row r="147" spans="1:22">
      <c r="A147" s="175" t="str">
        <f>мс!H61</f>
        <v xml:space="preserve">Белгородская, Воронежская, Липецкая, Московская, Рязанская, Смоленская, Тульская, , , </v>
      </c>
      <c r="B147" s="175"/>
      <c r="C147" s="175"/>
      <c r="D147" s="175"/>
      <c r="E147" s="175"/>
      <c r="F147" s="175"/>
      <c r="G147" s="175"/>
      <c r="H147" s="175"/>
      <c r="I147" s="175"/>
      <c r="J147" s="175"/>
      <c r="K147" s="175"/>
      <c r="M147" s="175"/>
      <c r="N147" s="175"/>
      <c r="O147" s="175"/>
      <c r="P147" s="175"/>
      <c r="Q147" s="175"/>
      <c r="R147" s="175"/>
      <c r="S147" s="175"/>
      <c r="T147" s="175"/>
      <c r="U147" s="175"/>
      <c r="V147" s="175"/>
    </row>
    <row r="148" spans="1:22">
      <c r="A148" s="42" t="s">
        <v>49</v>
      </c>
      <c r="D148" s="42" t="s">
        <v>50</v>
      </c>
      <c r="E148" s="53"/>
      <c r="F148" s="52" t="s">
        <v>51</v>
      </c>
      <c r="G148" s="48" t="s">
        <v>52</v>
      </c>
      <c r="M148" s="42" t="s">
        <v>49</v>
      </c>
      <c r="O148" s="42" t="s">
        <v>50</v>
      </c>
      <c r="P148" s="53"/>
      <c r="Q148" s="52" t="s">
        <v>51</v>
      </c>
      <c r="R148" s="48" t="s">
        <v>52</v>
      </c>
    </row>
    <row r="149" spans="1:22" ht="13.8" thickBot="1">
      <c r="A149" s="54"/>
      <c r="B149" s="54"/>
      <c r="C149" s="54"/>
      <c r="D149" s="54"/>
      <c r="E149" s="54"/>
      <c r="F149" s="54"/>
      <c r="G149" s="54"/>
      <c r="H149" s="54"/>
      <c r="I149" s="54"/>
      <c r="J149" s="54"/>
      <c r="K149" s="54"/>
      <c r="M149" s="54"/>
      <c r="N149" s="54"/>
      <c r="O149" s="54"/>
      <c r="P149" s="54"/>
      <c r="Q149" s="54"/>
      <c r="R149" s="54"/>
      <c r="S149" s="54"/>
      <c r="T149" s="54"/>
      <c r="U149" s="54"/>
      <c r="V149" s="54"/>
    </row>
    <row r="150" spans="1:22">
      <c r="A150" s="55" t="s">
        <v>53</v>
      </c>
      <c r="B150" s="82"/>
      <c r="C150" s="176" t="s">
        <v>54</v>
      </c>
      <c r="D150" s="177"/>
      <c r="E150" s="177"/>
      <c r="F150" s="178"/>
      <c r="G150" s="56" t="s">
        <v>55</v>
      </c>
      <c r="H150" s="57"/>
      <c r="I150" s="55" t="s">
        <v>56</v>
      </c>
      <c r="J150" s="179"/>
      <c r="K150" s="180"/>
      <c r="M150" s="55" t="s">
        <v>53</v>
      </c>
      <c r="N150" s="176" t="s">
        <v>54</v>
      </c>
      <c r="O150" s="177"/>
      <c r="P150" s="177"/>
      <c r="Q150" s="178"/>
      <c r="R150" s="56" t="s">
        <v>55</v>
      </c>
      <c r="S150" s="57"/>
      <c r="T150" s="55" t="s">
        <v>56</v>
      </c>
      <c r="U150" s="179"/>
      <c r="V150" s="180"/>
    </row>
    <row r="151" spans="1:22">
      <c r="A151" s="58">
        <v>1</v>
      </c>
      <c r="B151" s="84"/>
      <c r="C151" s="59" t="str">
        <f>IFERROR(VLOOKUP(A151,[10]пр.взв!$B$7:$H$70,2,0),"")</f>
        <v>МОЛОДЫХ Владимир Алексеевич</v>
      </c>
      <c r="D151" s="59"/>
      <c r="E151" s="59"/>
      <c r="F151" s="59"/>
      <c r="G151" s="59" t="str">
        <f>IFERROR(VLOOKUP(A151,[10]пр.взв!$B$7:$H$70,5,0),"")</f>
        <v>Белгородская,</v>
      </c>
      <c r="H151" s="59"/>
      <c r="I151" s="59" t="str">
        <f>IFERROR(VLOOKUP(A151,[10]пр.взв!$B$7:$K$70,10,0),"")</f>
        <v>МС</v>
      </c>
      <c r="J151" s="62"/>
      <c r="K151" s="61"/>
      <c r="M151" s="58">
        <v>1</v>
      </c>
      <c r="N151" s="59"/>
      <c r="O151" s="60"/>
      <c r="P151" s="60"/>
      <c r="Q151" s="61"/>
      <c r="R151" s="62"/>
      <c r="S151" s="61"/>
      <c r="T151" s="63"/>
      <c r="U151" s="62"/>
      <c r="V151" s="61"/>
    </row>
    <row r="152" spans="1:22">
      <c r="A152" s="58">
        <v>2</v>
      </c>
      <c r="B152" s="84"/>
      <c r="C152" s="59" t="str">
        <f>IFERROR(VLOOKUP(A152,[10]пр.взв!$B$7:$H$70,2,0),"")</f>
        <v>ЯМПОЛЬСКИЙ Иван Юрьевич</v>
      </c>
      <c r="D152" s="59"/>
      <c r="E152" s="59"/>
      <c r="F152" s="59"/>
      <c r="G152" s="59" t="str">
        <f>IFERROR(VLOOKUP(A152,[10]пр.взв!$B$7:$H$70,5,0),"")</f>
        <v>Белгородская,</v>
      </c>
      <c r="H152" s="59"/>
      <c r="I152" s="59" t="str">
        <f>IFERROR(VLOOKUP(A152,[10]пр.взв!$B$7:$K$70,10,0),"")</f>
        <v>КМС</v>
      </c>
      <c r="J152" s="62"/>
      <c r="K152" s="61"/>
      <c r="M152" s="58">
        <v>2</v>
      </c>
      <c r="N152" s="59"/>
      <c r="O152" s="60"/>
      <c r="P152" s="60"/>
      <c r="Q152" s="61"/>
      <c r="R152" s="62"/>
      <c r="S152" s="61"/>
      <c r="T152" s="63"/>
      <c r="U152" s="62"/>
      <c r="V152" s="61"/>
    </row>
    <row r="153" spans="1:22">
      <c r="A153" s="58">
        <v>3</v>
      </c>
      <c r="B153" s="84"/>
      <c r="C153" s="59" t="str">
        <f>IFERROR(VLOOKUP(A153,[10]пр.взв!$B$7:$H$70,2,0),"")</f>
        <v>Трусов Сергей Сергеевич</v>
      </c>
      <c r="D153" s="59"/>
      <c r="E153" s="59"/>
      <c r="F153" s="59"/>
      <c r="G153" s="59" t="str">
        <f>IFERROR(VLOOKUP(A153,[10]пр.взв!$B$7:$H$70,5,0),"")</f>
        <v>Брянская,</v>
      </c>
      <c r="H153" s="59"/>
      <c r="I153" s="59" t="str">
        <f>IFERROR(VLOOKUP(A153,[10]пр.взв!$B$7:$K$70,10,0),"")</f>
        <v>КМС</v>
      </c>
      <c r="J153" s="62"/>
      <c r="K153" s="61"/>
      <c r="M153" s="58">
        <v>3</v>
      </c>
      <c r="N153" s="59"/>
      <c r="O153" s="60"/>
      <c r="P153" s="60"/>
      <c r="Q153" s="61"/>
      <c r="R153" s="62"/>
      <c r="S153" s="61"/>
      <c r="T153" s="63"/>
      <c r="U153" s="62"/>
      <c r="V153" s="61"/>
    </row>
    <row r="154" spans="1:22">
      <c r="A154" s="58">
        <v>4</v>
      </c>
      <c r="B154" s="84"/>
      <c r="C154" s="59" t="str">
        <f>IFERROR(VLOOKUP(A154,[10]пр.взв!$B$7:$H$70,2,0),"")</f>
        <v>ПЕРШИН Александр Юрьевич</v>
      </c>
      <c r="D154" s="59"/>
      <c r="E154" s="59"/>
      <c r="F154" s="59"/>
      <c r="G154" s="59" t="str">
        <f>IFERROR(VLOOKUP(A154,[10]пр.взв!$B$7:$H$70,5,0),"")</f>
        <v>Белгородская,</v>
      </c>
      <c r="H154" s="59"/>
      <c r="I154" s="59" t="str">
        <f>IFERROR(VLOOKUP(A154,[10]пр.взв!$B$7:$K$70,10,0),"")</f>
        <v>КМС</v>
      </c>
      <c r="J154" s="62"/>
      <c r="K154" s="61"/>
      <c r="M154" s="58">
        <v>4</v>
      </c>
      <c r="N154" s="59"/>
      <c r="O154" s="60"/>
      <c r="P154" s="60"/>
      <c r="Q154" s="61"/>
      <c r="R154" s="59"/>
      <c r="S154" s="61"/>
      <c r="T154" s="63"/>
      <c r="U154" s="62"/>
      <c r="V154" s="61"/>
    </row>
    <row r="155" spans="1:22">
      <c r="A155" s="58">
        <v>5</v>
      </c>
      <c r="B155" s="84"/>
      <c r="C155" s="59" t="str">
        <f>IFERROR(VLOOKUP(A155,[10]пр.взв!$B$7:$H$70,2,0),"")</f>
        <v>РАТЬКО Константин Станиславович</v>
      </c>
      <c r="D155" s="59"/>
      <c r="E155" s="59"/>
      <c r="F155" s="59"/>
      <c r="G155" s="59" t="str">
        <f>IFERROR(VLOOKUP(A155,[10]пр.взв!$B$7:$H$70,5,0),"")</f>
        <v xml:space="preserve">Владимирская, </v>
      </c>
      <c r="H155" s="59"/>
      <c r="I155" s="59" t="str">
        <f>IFERROR(VLOOKUP(A155,[10]пр.взв!$B$7:$K$70,10,0),"")</f>
        <v>МСМК</v>
      </c>
      <c r="J155" s="62"/>
      <c r="K155" s="61"/>
      <c r="M155" s="58">
        <v>5</v>
      </c>
      <c r="N155" s="59"/>
      <c r="O155" s="60"/>
      <c r="P155" s="60"/>
      <c r="Q155" s="61"/>
      <c r="R155" s="62"/>
      <c r="S155" s="61"/>
      <c r="T155" s="63"/>
      <c r="U155" s="62"/>
      <c r="V155" s="61"/>
    </row>
    <row r="156" spans="1:22">
      <c r="A156" s="58"/>
      <c r="B156" s="84"/>
      <c r="C156" s="59" t="str">
        <f>IFERROR(VLOOKUP(A156,[10]пр.взв!$B$7:$H$70,2,0),"")</f>
        <v/>
      </c>
      <c r="D156" s="59"/>
      <c r="E156" s="59"/>
      <c r="F156" s="59"/>
      <c r="G156" s="59" t="str">
        <f>IFERROR(VLOOKUP(A156,[10]пр.взв!$B$7:$H$70,5,0),"")</f>
        <v/>
      </c>
      <c r="H156" s="59"/>
      <c r="I156" s="59" t="str">
        <f>IFERROR(VLOOKUP(A156,[10]пр.взв!$B$7:$K$70,10,0),"")</f>
        <v/>
      </c>
      <c r="J156" s="62"/>
      <c r="K156" s="61"/>
      <c r="M156" s="58">
        <v>6</v>
      </c>
      <c r="N156" s="62"/>
      <c r="O156" s="60"/>
      <c r="P156" s="60"/>
      <c r="Q156" s="61"/>
      <c r="R156" s="62"/>
      <c r="S156" s="61"/>
      <c r="T156" s="63"/>
      <c r="U156" s="62"/>
      <c r="V156" s="61"/>
    </row>
    <row r="157" spans="1:22">
      <c r="A157" s="85"/>
      <c r="B157" s="86"/>
      <c r="C157" s="59" t="str">
        <f>IFERROR(VLOOKUP(A157,[10]пр.взв!$B$7:$H$70,2,0),"")</f>
        <v/>
      </c>
      <c r="D157" s="59"/>
      <c r="E157" s="59"/>
      <c r="F157" s="59"/>
      <c r="G157" s="59" t="str">
        <f>IFERROR(VLOOKUP(A157,[10]пр.взв!$B$7:$H$70,5,0),"")</f>
        <v/>
      </c>
      <c r="H157" s="59"/>
      <c r="I157" s="59" t="str">
        <f>IFERROR(VLOOKUP(A157,[10]пр.взв!$B$7:$K$70,10,0),"")</f>
        <v/>
      </c>
      <c r="J157" s="62"/>
      <c r="K157" s="61"/>
      <c r="M157" s="58">
        <v>7</v>
      </c>
      <c r="N157" s="62"/>
      <c r="O157" s="60"/>
      <c r="P157" s="60"/>
      <c r="Q157" s="61"/>
      <c r="R157" s="62"/>
      <c r="S157" s="61"/>
      <c r="T157" s="63"/>
      <c r="U157" s="62"/>
      <c r="V157" s="61"/>
    </row>
    <row r="159" spans="1:22">
      <c r="F159" s="42" t="s">
        <v>69</v>
      </c>
      <c r="H159" s="45" t="s">
        <v>70</v>
      </c>
      <c r="I159" s="45"/>
      <c r="J159" s="45"/>
      <c r="K159" s="45"/>
      <c r="Q159" s="42" t="s">
        <v>69</v>
      </c>
      <c r="S159" s="45"/>
      <c r="T159" s="45"/>
      <c r="U159" s="45"/>
      <c r="V159" s="45"/>
    </row>
    <row r="160" spans="1:22">
      <c r="A160" s="42" t="str">
        <f>[9]реквизиты!$A$6</f>
        <v>Гл. судья, судья ВК</v>
      </c>
      <c r="I160" s="46" t="s">
        <v>71</v>
      </c>
      <c r="T160" s="46" t="s">
        <v>71</v>
      </c>
    </row>
    <row r="161" spans="1:22">
      <c r="E161" s="42" t="s">
        <v>72</v>
      </c>
      <c r="F161" s="45"/>
      <c r="G161" s="45"/>
      <c r="H161" s="45"/>
      <c r="I161" s="45" t="str">
        <f>I94</f>
        <v>С.В.Сапожников</v>
      </c>
      <c r="J161" s="45"/>
      <c r="K161" s="45"/>
      <c r="M161" s="42" t="str">
        <f>[9]реквизиты!$A$6</f>
        <v>Гл. судья, судья ВК</v>
      </c>
      <c r="P161" s="42" t="s">
        <v>72</v>
      </c>
      <c r="Q161" s="45"/>
      <c r="R161" s="45"/>
      <c r="S161" s="45"/>
      <c r="T161" s="45" t="str">
        <f>T94</f>
        <v>С.В.Сапожников</v>
      </c>
      <c r="U161" s="45"/>
      <c r="V161" s="45"/>
    </row>
    <row r="162" spans="1:22">
      <c r="A162" s="42" t="str">
        <f>[9]реквизиты!$A$8</f>
        <v>Гл. секретарь, судья ВК</v>
      </c>
      <c r="G162" s="46" t="s">
        <v>73</v>
      </c>
      <c r="J162" s="64" t="s">
        <v>74</v>
      </c>
      <c r="R162" s="46" t="s">
        <v>73</v>
      </c>
      <c r="U162" s="64" t="s">
        <v>74</v>
      </c>
    </row>
    <row r="163" spans="1:22">
      <c r="E163" s="52" t="s">
        <v>72</v>
      </c>
      <c r="F163" s="45"/>
      <c r="G163" s="45"/>
      <c r="H163" s="45"/>
      <c r="I163" s="45" t="str">
        <f>I96</f>
        <v>А.Н.Шелепин</v>
      </c>
      <c r="J163" s="45"/>
      <c r="K163" s="45"/>
      <c r="M163" s="42" t="str">
        <f>[9]реквизиты!$A$8</f>
        <v>Гл. секретарь, судья ВК</v>
      </c>
      <c r="P163" s="52" t="s">
        <v>72</v>
      </c>
      <c r="Q163" s="45"/>
      <c r="R163" s="45"/>
      <c r="S163" s="45"/>
      <c r="T163" s="45" t="str">
        <f>T96</f>
        <v>А.Н.Шелепин</v>
      </c>
      <c r="U163" s="45"/>
      <c r="V163" s="45"/>
    </row>
    <row r="164" spans="1:22">
      <c r="G164" s="46" t="s">
        <v>73</v>
      </c>
      <c r="J164" s="64" t="s">
        <v>74</v>
      </c>
      <c r="R164" s="46" t="s">
        <v>73</v>
      </c>
      <c r="U164" s="64" t="s">
        <v>74</v>
      </c>
    </row>
  </sheetData>
  <mergeCells count="99">
    <mergeCell ref="G85:I85"/>
    <mergeCell ref="G86:I86"/>
    <mergeCell ref="G87:I87"/>
    <mergeCell ref="R84:T84"/>
    <mergeCell ref="G17:I17"/>
    <mergeCell ref="G18:I18"/>
    <mergeCell ref="G19:I19"/>
    <mergeCell ref="G20:I20"/>
    <mergeCell ref="G21:I21"/>
    <mergeCell ref="G83:I83"/>
    <mergeCell ref="G84:I84"/>
    <mergeCell ref="A80:K80"/>
    <mergeCell ref="M80:V80"/>
    <mergeCell ref="C83:F83"/>
    <mergeCell ref="N83:Q83"/>
    <mergeCell ref="R83:T83"/>
    <mergeCell ref="A147:K147"/>
    <mergeCell ref="M147:V147"/>
    <mergeCell ref="C150:F150"/>
    <mergeCell ref="J150:K150"/>
    <mergeCell ref="N150:Q150"/>
    <mergeCell ref="U150:V150"/>
    <mergeCell ref="D142:F142"/>
    <mergeCell ref="I142:J142"/>
    <mergeCell ref="O142:Q142"/>
    <mergeCell ref="T142:U142"/>
    <mergeCell ref="G146:K146"/>
    <mergeCell ref="R146:V146"/>
    <mergeCell ref="D134:H134"/>
    <mergeCell ref="O134:S134"/>
    <mergeCell ref="E136:G136"/>
    <mergeCell ref="P136:R136"/>
    <mergeCell ref="F140:K140"/>
    <mergeCell ref="Q140:V140"/>
    <mergeCell ref="A114:K114"/>
    <mergeCell ref="M114:V114"/>
    <mergeCell ref="C117:F117"/>
    <mergeCell ref="J117:K117"/>
    <mergeCell ref="N117:Q117"/>
    <mergeCell ref="U117:V117"/>
    <mergeCell ref="D109:F109"/>
    <mergeCell ref="I109:J109"/>
    <mergeCell ref="O109:Q109"/>
    <mergeCell ref="T109:U109"/>
    <mergeCell ref="G113:K113"/>
    <mergeCell ref="R113:V113"/>
    <mergeCell ref="D101:H101"/>
    <mergeCell ref="O101:S101"/>
    <mergeCell ref="E103:G103"/>
    <mergeCell ref="P103:R103"/>
    <mergeCell ref="F107:K107"/>
    <mergeCell ref="Q107:V107"/>
    <mergeCell ref="D75:F75"/>
    <mergeCell ref="I75:J75"/>
    <mergeCell ref="O75:Q75"/>
    <mergeCell ref="T75:U75"/>
    <mergeCell ref="G79:K79"/>
    <mergeCell ref="R79:V79"/>
    <mergeCell ref="D67:H67"/>
    <mergeCell ref="O67:S67"/>
    <mergeCell ref="E69:G69"/>
    <mergeCell ref="P69:R69"/>
    <mergeCell ref="F73:K73"/>
    <mergeCell ref="Q73:V73"/>
    <mergeCell ref="A47:K47"/>
    <mergeCell ref="M47:V47"/>
    <mergeCell ref="C50:F50"/>
    <mergeCell ref="J50:K50"/>
    <mergeCell ref="N50:Q50"/>
    <mergeCell ref="U50:V50"/>
    <mergeCell ref="D42:F42"/>
    <mergeCell ref="I42:J42"/>
    <mergeCell ref="O42:Q42"/>
    <mergeCell ref="T42:U42"/>
    <mergeCell ref="G46:K46"/>
    <mergeCell ref="R46:V46"/>
    <mergeCell ref="D34:H34"/>
    <mergeCell ref="O34:S34"/>
    <mergeCell ref="E36:G36"/>
    <mergeCell ref="P36:R36"/>
    <mergeCell ref="F40:K40"/>
    <mergeCell ref="Q40:V40"/>
    <mergeCell ref="A14:K14"/>
    <mergeCell ref="M14:V14"/>
    <mergeCell ref="C17:F17"/>
    <mergeCell ref="N17:Q17"/>
    <mergeCell ref="U17:V17"/>
    <mergeCell ref="D9:F9"/>
    <mergeCell ref="I9:J9"/>
    <mergeCell ref="O9:Q9"/>
    <mergeCell ref="T9:U9"/>
    <mergeCell ref="G13:K13"/>
    <mergeCell ref="R13:V13"/>
    <mergeCell ref="D1:H1"/>
    <mergeCell ref="O1:S1"/>
    <mergeCell ref="E3:G3"/>
    <mergeCell ref="P3:R3"/>
    <mergeCell ref="F7:K7"/>
    <mergeCell ref="Q7:V7"/>
  </mergeCells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0"/>
  <sheetViews>
    <sheetView topLeftCell="A6" zoomScale="75" zoomScaleNormal="75" workbookViewId="0">
      <selection activeCell="D11" sqref="D1:D1048576"/>
    </sheetView>
  </sheetViews>
  <sheetFormatPr defaultRowHeight="13.2"/>
  <cols>
    <col min="1" max="1" width="8.44140625" customWidth="1"/>
    <col min="2" max="2" width="6.44140625" customWidth="1"/>
    <col min="3" max="3" width="26.88671875" customWidth="1"/>
    <col min="4" max="4" width="11.33203125" customWidth="1"/>
    <col min="5" max="5" width="21.44140625" customWidth="1"/>
    <col min="6" max="6" width="11.44140625" customWidth="1"/>
    <col min="7" max="7" width="8" customWidth="1"/>
    <col min="8" max="8" width="40.109375" customWidth="1"/>
  </cols>
  <sheetData>
    <row r="1" spans="1:8" ht="21">
      <c r="A1" s="160" t="s">
        <v>7</v>
      </c>
      <c r="B1" s="160"/>
      <c r="C1" s="160"/>
      <c r="D1" s="160"/>
      <c r="E1" s="160"/>
      <c r="F1" s="160"/>
      <c r="G1" s="160"/>
      <c r="H1" s="160"/>
    </row>
    <row r="2" spans="1:8" ht="15.6">
      <c r="A2" s="161" t="s">
        <v>27</v>
      </c>
      <c r="B2" s="161"/>
      <c r="C2" s="161"/>
      <c r="D2" s="161"/>
      <c r="E2" s="161"/>
      <c r="F2" s="161"/>
      <c r="G2" s="161"/>
      <c r="H2" s="161"/>
    </row>
    <row r="3" spans="1:8" ht="23.4">
      <c r="A3" s="162" t="str">
        <f>призеры!A3</f>
        <v>Чемпионат ЦФО по боевому самбо среди мужчин</v>
      </c>
      <c r="B3" s="162"/>
      <c r="C3" s="162"/>
      <c r="D3" s="162"/>
      <c r="E3" s="162"/>
      <c r="F3" s="162"/>
      <c r="G3" s="162"/>
      <c r="H3" s="162"/>
    </row>
    <row r="4" spans="1:8" ht="16.2" thickBot="1">
      <c r="A4" s="161" t="str">
        <f>призеры!A4</f>
        <v>13-14 декабря</v>
      </c>
      <c r="B4" s="161"/>
      <c r="C4" s="161"/>
      <c r="D4" s="161"/>
      <c r="E4" s="161"/>
      <c r="F4" s="161"/>
      <c r="G4" s="161"/>
      <c r="H4" s="161"/>
    </row>
    <row r="5" spans="1:8">
      <c r="A5" s="163" t="s">
        <v>28</v>
      </c>
      <c r="B5" s="157" t="s">
        <v>0</v>
      </c>
      <c r="C5" s="166" t="s">
        <v>1</v>
      </c>
      <c r="D5" s="166" t="s">
        <v>2</v>
      </c>
      <c r="E5" s="166" t="s">
        <v>29</v>
      </c>
      <c r="F5" s="157" t="s">
        <v>30</v>
      </c>
      <c r="G5" s="168" t="s">
        <v>31</v>
      </c>
      <c r="H5" s="170" t="s">
        <v>32</v>
      </c>
    </row>
    <row r="6" spans="1:8" ht="13.8" thickBot="1">
      <c r="A6" s="164"/>
      <c r="B6" s="165"/>
      <c r="C6" s="167"/>
      <c r="D6" s="167"/>
      <c r="E6" s="167"/>
      <c r="F6" s="165"/>
      <c r="G6" s="169"/>
      <c r="H6" s="171"/>
    </row>
    <row r="7" spans="1:8" ht="7.5" hidden="1" customHeight="1">
      <c r="A7" s="126" t="s">
        <v>33</v>
      </c>
      <c r="B7" s="127"/>
      <c r="C7" s="127"/>
      <c r="D7" s="127"/>
      <c r="E7" s="127"/>
      <c r="F7" s="127"/>
      <c r="G7" s="127"/>
      <c r="H7" s="128"/>
    </row>
    <row r="8" spans="1:8" ht="13.8" hidden="1" thickBot="1">
      <c r="A8" s="129"/>
      <c r="B8" s="130"/>
      <c r="C8" s="130"/>
      <c r="D8" s="130"/>
      <c r="E8" s="130"/>
      <c r="F8" s="130"/>
      <c r="G8" s="130"/>
      <c r="H8" s="131"/>
    </row>
    <row r="9" spans="1:8" ht="12.75" customHeight="1">
      <c r="A9" s="110">
        <v>52</v>
      </c>
      <c r="B9" s="157" t="s">
        <v>4</v>
      </c>
      <c r="C9" s="158" t="str">
        <f>призеры!C7</f>
        <v>ПАВЛОВ Николай Владимирович</v>
      </c>
      <c r="D9" s="158" t="str">
        <f>призеры!D7</f>
        <v>29.03.1992, МС</v>
      </c>
      <c r="E9" s="158" t="str">
        <f>призеры!F7</f>
        <v>Ярославская,</v>
      </c>
      <c r="F9" s="159">
        <f>[1]пр.взв!$AH$7</f>
        <v>8</v>
      </c>
      <c r="G9" s="159">
        <v>4</v>
      </c>
      <c r="H9" s="109" t="str">
        <f>CONCATENATE([1]пр.взв!$Y$7,", ",[1]пр.взв!$Y$8,", ",[1]пр.взв!$Y$9,", ",[1]пр.взв!$Y$10,", ",[1]пр.взв!$Y$11,", ",[1]пр.взв!$Y$12,", ",[1]пр.взв!$Y$13,", ",[1]пр.взв!$Y$14,", ",[1]пр.взв!$Y$15,", ",[1]пр.взв!$Y$16)</f>
        <v xml:space="preserve">Владимирская, Воронежская, Московская, Тверская, Тульская, Ярославская, , , , </v>
      </c>
    </row>
    <row r="10" spans="1:8" ht="12.75" customHeight="1">
      <c r="A10" s="145"/>
      <c r="B10" s="148"/>
      <c r="C10" s="149"/>
      <c r="D10" s="149"/>
      <c r="E10" s="149"/>
      <c r="F10" s="123"/>
      <c r="G10" s="123"/>
      <c r="H10" s="141"/>
    </row>
    <row r="11" spans="1:8" ht="12.75" customHeight="1">
      <c r="A11" s="97">
        <v>52</v>
      </c>
      <c r="B11" s="154" t="s">
        <v>4</v>
      </c>
      <c r="C11" s="156" t="str">
        <f>призеры!C9</f>
        <v>МУРАШКИН Эдуард Александрович</v>
      </c>
      <c r="D11" s="156" t="str">
        <f>призеры!D9</f>
        <v>26.08.1996, МС</v>
      </c>
      <c r="E11" s="156" t="str">
        <f>призеры!F9</f>
        <v>Тульская,</v>
      </c>
      <c r="F11" s="146">
        <f>[1]пр.взв!$AH$7</f>
        <v>8</v>
      </c>
      <c r="G11" s="146">
        <v>3</v>
      </c>
      <c r="H11" s="94" t="str">
        <f>CONCATENATE([1]пр.взв!$Y$7,", ",[1]пр.взв!$Y$8,", ",[1]пр.взв!$Y$9,", ",[1]пр.взв!$Y$10,", ",[1]пр.взв!$Y$11,", ",[1]пр.взв!$Y$12,", ",[1]пр.взв!$Y$13,", ",[1]пр.взв!$Y$14,", ",[1]пр.взв!$Y$15,", ",[1]пр.взв!$Y$16)</f>
        <v xml:space="preserve">Владимирская, Воронежская, Московская, Тверская, Тульская, Ярославская, , , , </v>
      </c>
    </row>
    <row r="12" spans="1:8" ht="12.75" customHeight="1">
      <c r="A12" s="145"/>
      <c r="B12" s="148"/>
      <c r="C12" s="149"/>
      <c r="D12" s="149"/>
      <c r="E12" s="149"/>
      <c r="F12" s="123"/>
      <c r="G12" s="123"/>
      <c r="H12" s="141"/>
    </row>
    <row r="13" spans="1:8" ht="12.75" customHeight="1">
      <c r="A13" s="97">
        <v>52</v>
      </c>
      <c r="B13" s="154" t="s">
        <v>4</v>
      </c>
      <c r="C13" s="156" t="str">
        <f>призеры!C11</f>
        <v>АВРАКОВ Рустам Давлатшоевич</v>
      </c>
      <c r="D13" s="156" t="str">
        <f>призеры!D11</f>
        <v>10.10.1993, 1р</v>
      </c>
      <c r="E13" s="156" t="str">
        <f>призеры!F11</f>
        <v xml:space="preserve">Тверская, </v>
      </c>
      <c r="F13" s="146">
        <f>[1]пр.взв!$AH$7</f>
        <v>8</v>
      </c>
      <c r="G13" s="146">
        <v>3</v>
      </c>
      <c r="H13" s="94" t="str">
        <f>CONCATENATE([1]пр.взв!$Y$7,", ",[1]пр.взв!$Y$8,", ",[1]пр.взв!$Y$9,", ",[1]пр.взв!$Y$10,", ",[1]пр.взв!$Y$11,", ",[1]пр.взв!$Y$12,", ",[1]пр.взв!$Y$13,", ",[1]пр.взв!$Y$14,", ",[1]пр.взв!$Y$15,", ",[1]пр.взв!$Y$16)</f>
        <v xml:space="preserve">Владимирская, Воронежская, Московская, Тверская, Тульская, Ярославская, , , , </v>
      </c>
    </row>
    <row r="14" spans="1:8" ht="12.75" customHeight="1">
      <c r="A14" s="145"/>
      <c r="B14" s="148"/>
      <c r="C14" s="149"/>
      <c r="D14" s="149"/>
      <c r="E14" s="149"/>
      <c r="F14" s="123"/>
      <c r="G14" s="123"/>
      <c r="H14" s="141"/>
    </row>
    <row r="15" spans="1:8" ht="12.75" customHeight="1">
      <c r="A15" s="152">
        <v>57</v>
      </c>
      <c r="B15" s="153" t="s">
        <v>4</v>
      </c>
      <c r="C15" s="155" t="str">
        <f>призеры!C20</f>
        <v>ФЕКЛИН Сергей Юрьевич</v>
      </c>
      <c r="D15" s="155" t="str">
        <f>призеры!D20</f>
        <v>22.10.1992, МС</v>
      </c>
      <c r="E15" s="155" t="str">
        <f>призеры!F20</f>
        <v xml:space="preserve">Липецкая, </v>
      </c>
      <c r="F15" s="150">
        <f>[2]пр.взв!$AH$7</f>
        <v>17</v>
      </c>
      <c r="G15" s="150">
        <v>5</v>
      </c>
      <c r="H15" s="151" t="str">
        <f>CONCATENATE([2]пр.взв!$Y$7,", ",[2]пр.взв!$Y$8,", ",[2]пр.взв!$Y$9,", ",[2]пр.взв!$Y$10,", ",[2]пр.взв!$Y$11,", ",[2]пр.взв!$Y$12,", ",[2]пр.взв!$Y$13,", ",[2]пр.взв!$Y$14,", ",[2]пр.взв!$Y$15,", ",[2]пр.взв!$Y$16)</f>
        <v>Белгородская, Владимирская, Воронежская, Ивановская, Липецкая, Московская, Рязанская, Тамбовская, Тульская, Ярославская</v>
      </c>
    </row>
    <row r="16" spans="1:8" ht="12.75" customHeight="1">
      <c r="A16" s="97"/>
      <c r="B16" s="154"/>
      <c r="C16" s="156"/>
      <c r="D16" s="156"/>
      <c r="E16" s="156"/>
      <c r="F16" s="146"/>
      <c r="G16" s="146"/>
      <c r="H16" s="94"/>
    </row>
    <row r="17" spans="1:8" ht="12.75" customHeight="1">
      <c r="A17" s="152">
        <v>57</v>
      </c>
      <c r="B17" s="153" t="s">
        <v>5</v>
      </c>
      <c r="C17" s="155" t="str">
        <f>призеры!C22</f>
        <v>МАРУТЯН Арман Мкртичевич</v>
      </c>
      <c r="D17" s="155" t="str">
        <f>призеры!D22</f>
        <v>24.10.1995, МС</v>
      </c>
      <c r="E17" s="155" t="str">
        <f>призеры!F22</f>
        <v>Рязанская,</v>
      </c>
      <c r="F17" s="150">
        <f>[2]пр.взв!$AH$7</f>
        <v>17</v>
      </c>
      <c r="G17" s="150">
        <v>3</v>
      </c>
      <c r="H17" s="151" t="str">
        <f>CONCATENATE([2]пр.взв!$Y$7,", ",[2]пр.взв!$Y$8,", ",[2]пр.взв!$Y$9,", ",[2]пр.взв!$Y$10,", ",[2]пр.взв!$Y$11,", ",[2]пр.взв!$Y$12,", ",[2]пр.взв!$Y$13,", ",[2]пр.взв!$Y$14,", ",[2]пр.взв!$Y$15,", ",[2]пр.взв!$Y$16)</f>
        <v>Белгородская, Владимирская, Воронежская, Ивановская, Липецкая, Московская, Рязанская, Тамбовская, Тульская, Ярославская</v>
      </c>
    </row>
    <row r="18" spans="1:8" ht="12.75" customHeight="1">
      <c r="A18" s="97"/>
      <c r="B18" s="154"/>
      <c r="C18" s="156"/>
      <c r="D18" s="156"/>
      <c r="E18" s="156"/>
      <c r="F18" s="146"/>
      <c r="G18" s="146"/>
      <c r="H18" s="94"/>
    </row>
    <row r="19" spans="1:8" ht="12.75" customHeight="1">
      <c r="A19" s="152">
        <v>57</v>
      </c>
      <c r="B19" s="153" t="s">
        <v>6</v>
      </c>
      <c r="C19" s="155" t="str">
        <f>призеры!C24</f>
        <v>РАДЖАБОВ Курбан Раджабович</v>
      </c>
      <c r="D19" s="155" t="str">
        <f>призеры!D24</f>
        <v>14.07.1991, МС</v>
      </c>
      <c r="E19" s="155" t="str">
        <f>призеры!F24</f>
        <v>Московская,</v>
      </c>
      <c r="F19" s="150">
        <f>[2]пр.взв!$AH$7</f>
        <v>17</v>
      </c>
      <c r="G19" s="150">
        <v>3</v>
      </c>
      <c r="H19" s="151" t="str">
        <f>CONCATENATE([2]пр.взв!$Y$7,", ",[2]пр.взв!$Y$8,", ",[2]пр.взв!$Y$9,", ",[2]пр.взв!$Y$10,", ",[2]пр.взв!$Y$11,", ",[2]пр.взв!$Y$12,", ",[2]пр.взв!$Y$13,", ",[2]пр.взв!$Y$14,", ",[2]пр.взв!$Y$15,", ",[2]пр.взв!$Y$16)</f>
        <v>Белгородская, Владимирская, Воронежская, Ивановская, Липецкая, Московская, Рязанская, Тамбовская, Тульская, Ярославская</v>
      </c>
    </row>
    <row r="20" spans="1:8" ht="12.75" customHeight="1">
      <c r="A20" s="97"/>
      <c r="B20" s="154"/>
      <c r="C20" s="156"/>
      <c r="D20" s="156"/>
      <c r="E20" s="156"/>
      <c r="F20" s="146"/>
      <c r="G20" s="146"/>
      <c r="H20" s="94"/>
    </row>
    <row r="21" spans="1:8" ht="12.75" customHeight="1">
      <c r="A21" s="152">
        <v>57</v>
      </c>
      <c r="B21" s="153" t="s">
        <v>6</v>
      </c>
      <c r="C21" s="155" t="str">
        <f>призеры!C26</f>
        <v>Ешкутов Илья Александрович</v>
      </c>
      <c r="D21" s="155" t="str">
        <f>призеры!D26</f>
        <v>18.04.1997, КМС</v>
      </c>
      <c r="E21" s="155" t="str">
        <f>призеры!F26</f>
        <v>Ивановская,</v>
      </c>
      <c r="F21" s="150">
        <f>[2]пр.взв!$AH$7</f>
        <v>17</v>
      </c>
      <c r="G21" s="150">
        <v>4</v>
      </c>
      <c r="H21" s="151" t="str">
        <f>CONCATENATE([2]пр.взв!$Y$7,", ",[2]пр.взв!$Y$8,", ",[2]пр.взв!$Y$9,", ",[2]пр.взв!$Y$10,", ",[2]пр.взв!$Y$11,", ",[2]пр.взв!$Y$12,", ",[2]пр.взв!$Y$13,", ",[2]пр.взв!$Y$14,", ",[2]пр.взв!$Y$15,", ",[2]пр.взв!$Y$16)</f>
        <v>Белгородская, Владимирская, Воронежская, Ивановская, Липецкая, Московская, Рязанская, Тамбовская, Тульская, Ярославская</v>
      </c>
    </row>
    <row r="22" spans="1:8" ht="12.75" customHeight="1">
      <c r="A22" s="97"/>
      <c r="B22" s="154"/>
      <c r="C22" s="156"/>
      <c r="D22" s="156"/>
      <c r="E22" s="156"/>
      <c r="F22" s="146"/>
      <c r="G22" s="146"/>
      <c r="H22" s="94"/>
    </row>
    <row r="23" spans="1:8" ht="12.75" customHeight="1">
      <c r="A23" s="145">
        <v>62</v>
      </c>
      <c r="B23" s="148" t="s">
        <v>4</v>
      </c>
      <c r="C23" s="149" t="str">
        <f>призеры!C33</f>
        <v>ФЕДОРОВИЧ Марати Владимирович</v>
      </c>
      <c r="D23" s="149" t="str">
        <f>призеры!D33</f>
        <v>01.01.1991, МС</v>
      </c>
      <c r="E23" s="149" t="str">
        <f>призеры!F33</f>
        <v>Ярославская,</v>
      </c>
      <c r="F23" s="146">
        <f>[3]пр.взв!$AH$7</f>
        <v>24</v>
      </c>
      <c r="G23" s="138">
        <v>5</v>
      </c>
      <c r="H23" s="141" t="str">
        <f>CONCATENATE([3]пр.взв!$Y$7,", ",[3]пр.взв!$Y$8,", ",[3]пр.взв!$Y$9,", ",[3]пр.взв!$Y$10,", ",[3]пр.взв!$Y$11,", ",[3]пр.взв!$Y$12,", ",[3]пр.взв!$Y$13,", ",[3]пр.взв!$Y$14,", ",[3]пр.взв!$Y$15,", ",[3]пр.взв!$Y$16)</f>
        <v>Белгородская, Владимирская, Воронежская, Курская, Липецкая, Московская, Рязанская, Смоленская, Тульская, Ярославская</v>
      </c>
    </row>
    <row r="24" spans="1:8" ht="12.75" customHeight="1">
      <c r="A24" s="145"/>
      <c r="B24" s="148"/>
      <c r="C24" s="149"/>
      <c r="D24" s="149"/>
      <c r="E24" s="149"/>
      <c r="F24" s="123"/>
      <c r="G24" s="138"/>
      <c r="H24" s="141"/>
    </row>
    <row r="25" spans="1:8" ht="12.75" customHeight="1">
      <c r="A25" s="145">
        <v>62</v>
      </c>
      <c r="B25" s="148" t="s">
        <v>5</v>
      </c>
      <c r="C25" s="149" t="str">
        <f>призеры!C35</f>
        <v>КОНДРАШКИН Алексей Сергеевич</v>
      </c>
      <c r="D25" s="149" t="str">
        <f>призеры!D35</f>
        <v>22.07.1992, МС</v>
      </c>
      <c r="E25" s="149" t="str">
        <f>призеры!F35</f>
        <v>Московская,</v>
      </c>
      <c r="F25" s="146">
        <f>[3]пр.взв!$AH$7</f>
        <v>24</v>
      </c>
      <c r="G25" s="138">
        <v>4</v>
      </c>
      <c r="H25" s="141" t="str">
        <f>CONCATENATE([3]пр.взв!$Y$7,", ",[3]пр.взв!$Y$8,", ",[3]пр.взв!$Y$9,", ",[3]пр.взв!$Y$10,", ",[3]пр.взв!$Y$11,", ",[3]пр.взв!$Y$12,", ",[3]пр.взв!$Y$13,", ",[3]пр.взв!$Y$14,", ",[3]пр.взв!$Y$15,", ",[3]пр.взв!$Y$16)</f>
        <v>Белгородская, Владимирская, Воронежская, Курская, Липецкая, Московская, Рязанская, Смоленская, Тульская, Ярославская</v>
      </c>
    </row>
    <row r="26" spans="1:8" ht="12.75" customHeight="1">
      <c r="A26" s="145"/>
      <c r="B26" s="148"/>
      <c r="C26" s="149"/>
      <c r="D26" s="149"/>
      <c r="E26" s="149"/>
      <c r="F26" s="123"/>
      <c r="G26" s="138"/>
      <c r="H26" s="141"/>
    </row>
    <row r="27" spans="1:8" ht="12.75" customHeight="1">
      <c r="A27" s="145">
        <v>62</v>
      </c>
      <c r="B27" s="148" t="s">
        <v>6</v>
      </c>
      <c r="C27" s="149" t="str">
        <f>призеры!C37</f>
        <v>БУЛДАКОВ Валентин Сергеевич</v>
      </c>
      <c r="D27" s="149" t="str">
        <f>призеры!D37</f>
        <v>18.02.1998, 1р</v>
      </c>
      <c r="E27" s="149" t="str">
        <f>призеры!F37</f>
        <v>Воронежская,</v>
      </c>
      <c r="F27" s="146">
        <f>[3]пр.взв!$AH$7</f>
        <v>24</v>
      </c>
      <c r="G27" s="138">
        <v>4</v>
      </c>
      <c r="H27" s="141" t="str">
        <f>CONCATENATE([3]пр.взв!$Y$7,", ",[3]пр.взв!$Y$8,", ",[3]пр.взв!$Y$9,", ",[3]пр.взв!$Y$10,", ",[3]пр.взв!$Y$11,", ",[3]пр.взв!$Y$12,", ",[3]пр.взв!$Y$13,", ",[3]пр.взв!$Y$14,", ",[3]пр.взв!$Y$15,", ",[3]пр.взв!$Y$16)</f>
        <v>Белгородская, Владимирская, Воронежская, Курская, Липецкая, Московская, Рязанская, Смоленская, Тульская, Ярославская</v>
      </c>
    </row>
    <row r="28" spans="1:8" ht="12.75" customHeight="1">
      <c r="A28" s="145"/>
      <c r="B28" s="148"/>
      <c r="C28" s="149"/>
      <c r="D28" s="149"/>
      <c r="E28" s="149"/>
      <c r="F28" s="123"/>
      <c r="G28" s="138"/>
      <c r="H28" s="141"/>
    </row>
    <row r="29" spans="1:8" ht="12.75" customHeight="1">
      <c r="A29" s="145">
        <v>62</v>
      </c>
      <c r="B29" s="148" t="s">
        <v>6</v>
      </c>
      <c r="C29" s="149" t="str">
        <f>призеры!C39</f>
        <v>МЕДНОВ Егор Сергеевич</v>
      </c>
      <c r="D29" s="149" t="str">
        <f>призеры!D39</f>
        <v>24.06.1998, КМС</v>
      </c>
      <c r="E29" s="149" t="str">
        <f>призеры!F39</f>
        <v>Рязанская,</v>
      </c>
      <c r="F29" s="146">
        <f>[3]пр.взв!$AH$7</f>
        <v>24</v>
      </c>
      <c r="G29" s="138">
        <v>3</v>
      </c>
      <c r="H29" s="141" t="str">
        <f>CONCATENATE([3]пр.взв!$Y$7,", ",[3]пр.взв!$Y$8,", ",[3]пр.взв!$Y$9,", ",[3]пр.взв!$Y$10,", ",[3]пр.взв!$Y$11,", ",[3]пр.взв!$Y$12,", ",[3]пр.взв!$Y$13,", ",[3]пр.взв!$Y$14,", ",[3]пр.взв!$Y$15,", ",[3]пр.взв!$Y$16)</f>
        <v>Белгородская, Владимирская, Воронежская, Курская, Липецкая, Московская, Рязанская, Смоленская, Тульская, Ярославская</v>
      </c>
    </row>
    <row r="30" spans="1:8" ht="12.75" customHeight="1">
      <c r="A30" s="145"/>
      <c r="B30" s="148"/>
      <c r="C30" s="149"/>
      <c r="D30" s="149"/>
      <c r="E30" s="149"/>
      <c r="F30" s="123"/>
      <c r="G30" s="138"/>
      <c r="H30" s="141"/>
    </row>
    <row r="31" spans="1:8" ht="12.75" customHeight="1">
      <c r="A31" s="145">
        <v>68</v>
      </c>
      <c r="B31" s="148" t="s">
        <v>4</v>
      </c>
      <c r="C31" s="149" t="str">
        <f>призеры!C46</f>
        <v>АРАЛОВ Михаил Герасимович</v>
      </c>
      <c r="D31" s="149" t="str">
        <f>призеры!D46</f>
        <v>25.10.1985, МС</v>
      </c>
      <c r="E31" s="149" t="str">
        <f>призеры!F46</f>
        <v>Ярославская,</v>
      </c>
      <c r="F31" s="146">
        <f>[4]пр.взв!$AH$7</f>
        <v>16</v>
      </c>
      <c r="G31" s="147">
        <v>5</v>
      </c>
      <c r="H31" s="141" t="str">
        <f>CONCATENATE([4]пр.взв!$Y$7,", ",[4]пр.взв!$Y$8,", ",[4]пр.взв!$Y$9,", ",[4]пр.взв!$Y$10,", ",[4]пр.взв!$Y$11,", ",[4]пр.взв!$Y$12,", ",[4]пр.взв!$Y$13,", ",[4]пр.взв!$Y$14,", ",[4]пр.взв!$Y$15,", ",[4]пр.взв!$Y$16)</f>
        <v>Белгородская, Брянская, Владимирская, Воронежская, Курская, Рязанская, Тамбовская, Тверская, Тульская, Ярославская</v>
      </c>
    </row>
    <row r="32" spans="1:8" ht="12.75" customHeight="1">
      <c r="A32" s="145"/>
      <c r="B32" s="148"/>
      <c r="C32" s="149"/>
      <c r="D32" s="149"/>
      <c r="E32" s="149"/>
      <c r="F32" s="123"/>
      <c r="G32" s="123"/>
      <c r="H32" s="141"/>
    </row>
    <row r="33" spans="1:8" ht="12.75" customHeight="1">
      <c r="A33" s="145">
        <v>68</v>
      </c>
      <c r="B33" s="148" t="s">
        <v>5</v>
      </c>
      <c r="C33" s="149" t="str">
        <f>призеры!C48</f>
        <v>НЕВРЮЕВ Дмитрий Сергеевич</v>
      </c>
      <c r="D33" s="149" t="str">
        <f>призеры!D48</f>
        <v>25.08.1995, КМС</v>
      </c>
      <c r="E33" s="149" t="str">
        <f>призеры!F48</f>
        <v>Брянская,</v>
      </c>
      <c r="F33" s="146">
        <f>[4]пр.взв!$AH$7</f>
        <v>16</v>
      </c>
      <c r="G33" s="147">
        <v>3</v>
      </c>
      <c r="H33" s="141" t="str">
        <f>CONCATENATE([4]пр.взв!$Y$7,", ",[4]пр.взв!$Y$8,", ",[4]пр.взв!$Y$9,", ",[4]пр.взв!$Y$10,", ",[4]пр.взв!$Y$11,", ",[4]пр.взв!$Y$12,", ",[4]пр.взв!$Y$13,", ",[4]пр.взв!$Y$14,", ",[4]пр.взв!$Y$15,", ",[4]пр.взв!$Y$16)</f>
        <v>Белгородская, Брянская, Владимирская, Воронежская, Курская, Рязанская, Тамбовская, Тверская, Тульская, Ярославская</v>
      </c>
    </row>
    <row r="34" spans="1:8" ht="12.75" customHeight="1">
      <c r="A34" s="145"/>
      <c r="B34" s="148"/>
      <c r="C34" s="149"/>
      <c r="D34" s="149"/>
      <c r="E34" s="149"/>
      <c r="F34" s="123"/>
      <c r="G34" s="123"/>
      <c r="H34" s="141"/>
    </row>
    <row r="35" spans="1:8" ht="12.75" customHeight="1">
      <c r="A35" s="145">
        <v>68</v>
      </c>
      <c r="B35" s="148" t="s">
        <v>6</v>
      </c>
      <c r="C35" s="149" t="str">
        <f>призеры!C50</f>
        <v>КОБЗЕВ Андрей Витальевич</v>
      </c>
      <c r="D35" s="149" t="str">
        <f>призеры!D50</f>
        <v>19.08.1992, МС</v>
      </c>
      <c r="E35" s="149" t="str">
        <f>призеры!F50</f>
        <v>Белгородская,</v>
      </c>
      <c r="F35" s="146">
        <f>[4]пр.взв!$AH$7</f>
        <v>16</v>
      </c>
      <c r="G35" s="147">
        <v>3</v>
      </c>
      <c r="H35" s="141" t="str">
        <f>CONCATENATE([4]пр.взв!$Y$7,", ",[4]пр.взв!$Y$8,", ",[4]пр.взв!$Y$9,", ",[4]пр.взв!$Y$10,", ",[4]пр.взв!$Y$11,", ",[4]пр.взв!$Y$12,", ",[4]пр.взв!$Y$13,", ",[4]пр.взв!$Y$14,", ",[4]пр.взв!$Y$15,", ",[4]пр.взв!$Y$16)</f>
        <v>Белгородская, Брянская, Владимирская, Воронежская, Курская, Рязанская, Тамбовская, Тверская, Тульская, Ярославская</v>
      </c>
    </row>
    <row r="36" spans="1:8" ht="12.75" customHeight="1">
      <c r="A36" s="145"/>
      <c r="B36" s="148"/>
      <c r="C36" s="149"/>
      <c r="D36" s="149"/>
      <c r="E36" s="149"/>
      <c r="F36" s="123"/>
      <c r="G36" s="123"/>
      <c r="H36" s="141"/>
    </row>
    <row r="37" spans="1:8" ht="12.75" customHeight="1">
      <c r="A37" s="145">
        <v>68</v>
      </c>
      <c r="B37" s="148" t="s">
        <v>6</v>
      </c>
      <c r="C37" s="149" t="str">
        <f>призеры!C52</f>
        <v>ХАН Никита Алексеевич</v>
      </c>
      <c r="D37" s="149" t="str">
        <f>призеры!D52</f>
        <v>15.10.1998, КМС</v>
      </c>
      <c r="E37" s="149" t="str">
        <f>призеры!F52</f>
        <v>Тамбовская,</v>
      </c>
      <c r="F37" s="146">
        <f>[4]пр.взв!$AH$7</f>
        <v>16</v>
      </c>
      <c r="G37" s="147">
        <v>3</v>
      </c>
      <c r="H37" s="141" t="str">
        <f>CONCATENATE([4]пр.взв!$Y$7,", ",[4]пр.взв!$Y$8,", ",[4]пр.взв!$Y$9,", ",[4]пр.взв!$Y$10,", ",[4]пр.взв!$Y$11,", ",[4]пр.взв!$Y$12,", ",[4]пр.взв!$Y$13,", ",[4]пр.взв!$Y$14,", ",[4]пр.взв!$Y$15,", ",[4]пр.взв!$Y$16)</f>
        <v>Белгородская, Брянская, Владимирская, Воронежская, Курская, Рязанская, Тамбовская, Тверская, Тульская, Ярославская</v>
      </c>
    </row>
    <row r="38" spans="1:8" ht="20.25" customHeight="1">
      <c r="A38" s="145"/>
      <c r="B38" s="148"/>
      <c r="C38" s="149"/>
      <c r="D38" s="149"/>
      <c r="E38" s="149"/>
      <c r="F38" s="123"/>
      <c r="G38" s="123"/>
      <c r="H38" s="141"/>
    </row>
    <row r="39" spans="1:8" hidden="1">
      <c r="A39" s="145">
        <v>74</v>
      </c>
      <c r="B39" s="134" t="s">
        <v>4</v>
      </c>
      <c r="C39" s="125" t="str">
        <f>призеры!C59</f>
        <v>ТОКАРЕВ Роман Александрович</v>
      </c>
      <c r="D39" s="125" t="str">
        <f>призеры!D59</f>
        <v>08.06.1991, МСМК</v>
      </c>
      <c r="E39" s="125" t="str">
        <f>призеры!F59</f>
        <v>Воронежская,</v>
      </c>
      <c r="F39" s="146">
        <f>[5]пр.взв!$AH$7</f>
        <v>22</v>
      </c>
      <c r="G39" s="138">
        <v>4</v>
      </c>
      <c r="H39" s="141" t="str">
        <f>CONCATENATE([5]пр.взв!$Y$7,", ",[5]пр.взв!$Y$8,", ",[5]пр.взв!$Y$9,", ",[5]пр.взв!$Y$10,", ",[5]пр.взв!$Y$11,", ",[5]пр.взв!$Y$12,", ",[5]пр.взв!$Y$13,", ",[5]пр.взв!$Y$14,", ",[5]пр.взв!$Y$15,", ",[5]пр.взв!$Y$16)</f>
        <v>Белгородская, Владимирская, Воронежская, Ивановская, Липецкая, Московская, Рязанская, Смоленская, Тверская, Тульская</v>
      </c>
    </row>
    <row r="40" spans="1:8" hidden="1">
      <c r="A40" s="145"/>
      <c r="B40" s="134"/>
      <c r="C40" s="125"/>
      <c r="D40" s="125"/>
      <c r="E40" s="125"/>
      <c r="F40" s="123"/>
      <c r="G40" s="138"/>
      <c r="H40" s="141"/>
    </row>
    <row r="41" spans="1:8" ht="12.75" customHeight="1">
      <c r="A41" s="145">
        <v>74</v>
      </c>
      <c r="B41" s="134" t="s">
        <v>5</v>
      </c>
      <c r="C41" s="125" t="str">
        <f>призеры!C61</f>
        <v>ОГАРЫШЕВ Алексей Сергеевич</v>
      </c>
      <c r="D41" s="125" t="str">
        <f>призеры!D61</f>
        <v>06.03.1988, МСМК</v>
      </c>
      <c r="E41" s="125" t="str">
        <f>призеры!F61</f>
        <v xml:space="preserve">Владимирская, </v>
      </c>
      <c r="F41" s="146">
        <f>[5]пр.взв!$AH$7</f>
        <v>22</v>
      </c>
      <c r="G41" s="138">
        <v>4</v>
      </c>
      <c r="H41" s="141" t="str">
        <f>CONCATENATE([5]пр.взв!$Y$7,", ",[5]пр.взв!$Y$8,", ",[5]пр.взв!$Y$9,", ",[5]пр.взв!$Y$10,", ",[5]пр.взв!$Y$11,", ",[5]пр.взв!$Y$12,", ",[5]пр.взв!$Y$13,", ",[5]пр.взв!$Y$14,", ",[5]пр.взв!$Y$15,", ",[5]пр.взв!$Y$16)</f>
        <v>Белгородская, Владимирская, Воронежская, Ивановская, Липецкая, Московская, Рязанская, Смоленская, Тверская, Тульская</v>
      </c>
    </row>
    <row r="42" spans="1:8" ht="12.75" customHeight="1">
      <c r="A42" s="145"/>
      <c r="B42" s="134"/>
      <c r="C42" s="125"/>
      <c r="D42" s="125"/>
      <c r="E42" s="125"/>
      <c r="F42" s="123"/>
      <c r="G42" s="138"/>
      <c r="H42" s="141"/>
    </row>
    <row r="43" spans="1:8" ht="12.75" customHeight="1">
      <c r="A43" s="145">
        <v>74</v>
      </c>
      <c r="B43" s="134" t="s">
        <v>6</v>
      </c>
      <c r="C43" s="125" t="str">
        <f>призеры!C63</f>
        <v>ОНЕГОВ Никита Александрович</v>
      </c>
      <c r="D43" s="125" t="str">
        <f>призеры!D63</f>
        <v>06.08.1988, МС</v>
      </c>
      <c r="E43" s="125" t="str">
        <f>призеры!F63</f>
        <v xml:space="preserve">Владимирская, </v>
      </c>
      <c r="F43" s="146">
        <f>[5]пр.взв!$AH$7</f>
        <v>22</v>
      </c>
      <c r="G43" s="138">
        <v>3</v>
      </c>
      <c r="H43" s="141" t="str">
        <f>CONCATENATE([5]пр.взв!$Y$7,", ",[5]пр.взв!$Y$8,", ",[5]пр.взв!$Y$9,", ",[5]пр.взв!$Y$10,", ",[5]пр.взв!$Y$11,", ",[5]пр.взв!$Y$12,", ",[5]пр.взв!$Y$13,", ",[5]пр.взв!$Y$14,", ",[5]пр.взв!$Y$15,", ",[5]пр.взв!$Y$16)</f>
        <v>Белгородская, Владимирская, Воронежская, Ивановская, Липецкая, Московская, Рязанская, Смоленская, Тверская, Тульская</v>
      </c>
    </row>
    <row r="44" spans="1:8" ht="12.75" customHeight="1">
      <c r="A44" s="145"/>
      <c r="B44" s="134"/>
      <c r="C44" s="125"/>
      <c r="D44" s="125"/>
      <c r="E44" s="125"/>
      <c r="F44" s="123"/>
      <c r="G44" s="138"/>
      <c r="H44" s="141"/>
    </row>
    <row r="45" spans="1:8" ht="12.75" hidden="1" customHeight="1">
      <c r="A45" s="145">
        <v>74</v>
      </c>
      <c r="B45" s="134" t="s">
        <v>6</v>
      </c>
      <c r="C45" s="125" t="str">
        <f>призеры!C65</f>
        <v>МАРЧЕНКО Иван Николаевич</v>
      </c>
      <c r="D45" s="125" t="str">
        <f>призеры!D65</f>
        <v>07.07.1983, МС</v>
      </c>
      <c r="E45" s="125" t="str">
        <f>призеры!F65</f>
        <v>Воронежская,</v>
      </c>
      <c r="F45" s="146">
        <f>[5]пр.взв!$AH$7</f>
        <v>22</v>
      </c>
      <c r="G45" s="138">
        <v>4</v>
      </c>
      <c r="H45" s="141" t="str">
        <f>CONCATENATE([5]пр.взв!$Y$7,", ",[5]пр.взв!$Y$8,", ",[5]пр.взв!$Y$9,", ",[5]пр.взв!$Y$10,", ",[5]пр.взв!$Y$11,", ",[5]пр.взв!$Y$12,", ",[5]пр.взв!$Y$13,", ",[5]пр.взв!$Y$14,", ",[5]пр.взв!$Y$15,", ",[5]пр.взв!$Y$16)</f>
        <v>Белгородская, Владимирская, Воронежская, Ивановская, Липецкая, Московская, Рязанская, Смоленская, Тверская, Тульская</v>
      </c>
    </row>
    <row r="46" spans="1:8" ht="12.75" hidden="1" customHeight="1">
      <c r="A46" s="145"/>
      <c r="B46" s="134"/>
      <c r="C46" s="125"/>
      <c r="D46" s="125"/>
      <c r="E46" s="125"/>
      <c r="F46" s="123"/>
      <c r="G46" s="138"/>
      <c r="H46" s="141"/>
    </row>
    <row r="47" spans="1:8" ht="12.75" customHeight="1">
      <c r="A47" s="145">
        <v>82</v>
      </c>
      <c r="B47" s="134" t="s">
        <v>4</v>
      </c>
      <c r="C47" s="125" t="str">
        <f>призеры!C72</f>
        <v>ТАБУРЧЕНКО Павел Алексеевич</v>
      </c>
      <c r="D47" s="125" t="str">
        <f>призеры!D72</f>
        <v>28.04.1989, МС</v>
      </c>
      <c r="E47" s="125" t="str">
        <f>призеры!F72</f>
        <v>Брянская,</v>
      </c>
      <c r="F47" s="146">
        <f>[6]пр.взв!$AH$7</f>
        <v>21</v>
      </c>
      <c r="G47" s="147">
        <v>4</v>
      </c>
      <c r="H47" s="141" t="str">
        <f>CONCATENATE([6]пр.взв!$Y$7,", ",[6]пр.взв!$Y$8,", ",[6]пр.взв!$Y$9,", ",[6]пр.взв!$Y$10,", ",[6]пр.взв!$Y$11,", ",[6]пр.взв!$Y$12,", ",[6]пр.взв!$Y$13,", ",[6]пр.взв!$Y$14,", ",[6]пр.взв!$Y$15,", ",[6]пр.взв!$Y$16)</f>
        <v>Белгородская, Брянская, Воронежская, Калужкая, Курская, Московская, Рязанская, Тамбовская, Тверская, Тульская</v>
      </c>
    </row>
    <row r="48" spans="1:8">
      <c r="A48" s="145"/>
      <c r="B48" s="134"/>
      <c r="C48" s="125"/>
      <c r="D48" s="125"/>
      <c r="E48" s="125"/>
      <c r="F48" s="123"/>
      <c r="G48" s="123"/>
      <c r="H48" s="141"/>
    </row>
    <row r="49" spans="1:10" ht="12.75" customHeight="1">
      <c r="A49" s="145">
        <v>82</v>
      </c>
      <c r="B49" s="134" t="s">
        <v>5</v>
      </c>
      <c r="C49" s="125" t="str">
        <f>призеры!C74</f>
        <v>УЛЬЯХОВ Александр Александрович</v>
      </c>
      <c r="D49" s="125" t="str">
        <f>призеры!D74</f>
        <v>16.07.1988, МСМК</v>
      </c>
      <c r="E49" s="125" t="str">
        <f>призеры!F74</f>
        <v>Брянская,</v>
      </c>
      <c r="F49" s="146">
        <f>[6]пр.взв!$AH$7</f>
        <v>21</v>
      </c>
      <c r="G49" s="147">
        <v>3</v>
      </c>
      <c r="H49" s="141" t="str">
        <f>CONCATENATE([6]пр.взв!$Y$7,", ",[6]пр.взв!$Y$8,", ",[6]пр.взв!$Y$9,", ",[6]пр.взв!$Y$10,", ",[6]пр.взв!$Y$11,", ",[6]пр.взв!$Y$12,", ",[6]пр.взв!$Y$13,", ",[6]пр.взв!$Y$14,", ",[6]пр.взв!$Y$15,", ",[6]пр.взв!$Y$16)</f>
        <v>Белгородская, Брянская, Воронежская, Калужкая, Курская, Московская, Рязанская, Тамбовская, Тверская, Тульская</v>
      </c>
    </row>
    <row r="50" spans="1:10" ht="12.75" customHeight="1">
      <c r="A50" s="145"/>
      <c r="B50" s="134"/>
      <c r="C50" s="125"/>
      <c r="D50" s="125"/>
      <c r="E50" s="125"/>
      <c r="F50" s="123"/>
      <c r="G50" s="123"/>
      <c r="H50" s="141"/>
    </row>
    <row r="51" spans="1:10" ht="12.75" customHeight="1">
      <c r="A51" s="145">
        <v>82</v>
      </c>
      <c r="B51" s="134" t="s">
        <v>6</v>
      </c>
      <c r="C51" s="125" t="str">
        <f>призеры!C76</f>
        <v>ВОДОВСКОВ Михаил Юрьевич</v>
      </c>
      <c r="D51" s="125" t="str">
        <f>призеры!D76</f>
        <v>17.03.1995, МС</v>
      </c>
      <c r="E51" s="125" t="str">
        <f>призеры!F76</f>
        <v>Рязанская,</v>
      </c>
      <c r="F51" s="146">
        <f>[6]пр.взв!$AH$7</f>
        <v>21</v>
      </c>
      <c r="G51" s="147">
        <v>3</v>
      </c>
      <c r="H51" s="141" t="str">
        <f>CONCATENATE([6]пр.взв!$Y$7,", ",[6]пр.взв!$Y$8,", ",[6]пр.взв!$Y$9,", ",[6]пр.взв!$Y$10,", ",[6]пр.взв!$Y$11,", ",[6]пр.взв!$Y$12,", ",[6]пр.взв!$Y$13,", ",[6]пр.взв!$Y$14,", ",[6]пр.взв!$Y$15,", ",[6]пр.взв!$Y$16)</f>
        <v>Белгородская, Брянская, Воронежская, Калужкая, Курская, Московская, Рязанская, Тамбовская, Тверская, Тульская</v>
      </c>
    </row>
    <row r="52" spans="1:10" ht="12.75" customHeight="1">
      <c r="A52" s="145"/>
      <c r="B52" s="134"/>
      <c r="C52" s="125"/>
      <c r="D52" s="125"/>
      <c r="E52" s="125"/>
      <c r="F52" s="123"/>
      <c r="G52" s="123"/>
      <c r="H52" s="141"/>
    </row>
    <row r="53" spans="1:10" ht="12.75" customHeight="1">
      <c r="A53" s="145">
        <v>82</v>
      </c>
      <c r="B53" s="134" t="s">
        <v>6</v>
      </c>
      <c r="C53" s="125" t="str">
        <f>призеры!C78</f>
        <v>МАНУКЯН Арутюн Самвелович</v>
      </c>
      <c r="D53" s="125" t="str">
        <f>призеры!D78</f>
        <v>29.03.1993, МС</v>
      </c>
      <c r="E53" s="125" t="str">
        <f>призеры!F78</f>
        <v>Рязанская,</v>
      </c>
      <c r="F53" s="147">
        <f>[6]пр.взв!$AH$7</f>
        <v>21</v>
      </c>
      <c r="G53" s="147">
        <v>4</v>
      </c>
      <c r="H53" s="141" t="str">
        <f>CONCATENATE([6]пр.взв!$Y$7,", ",[6]пр.взв!$Y$8,", ",[6]пр.взв!$Y$9,", ",[6]пр.взв!$Y$10,", ",[6]пр.взв!$Y$11,", ",[6]пр.взв!$Y$12,", ",[6]пр.взв!$Y$13,", ",[6]пр.взв!$Y$14,", ",[6]пр.взв!$Y$15,", ",[6]пр.взв!$Y$16)</f>
        <v>Белгородская, Брянская, Воронежская, Калужкая, Курская, Московская, Рязанская, Тамбовская, Тверская, Тульская</v>
      </c>
    </row>
    <row r="54" spans="1:10" ht="12.75" customHeight="1">
      <c r="A54" s="145"/>
      <c r="B54" s="134"/>
      <c r="C54" s="125"/>
      <c r="D54" s="125"/>
      <c r="E54" s="125"/>
      <c r="F54" s="123"/>
      <c r="G54" s="123"/>
      <c r="H54" s="141"/>
    </row>
    <row r="55" spans="1:10" ht="12.75" hidden="1" customHeight="1">
      <c r="A55" s="97">
        <v>90</v>
      </c>
      <c r="B55" s="99" t="s">
        <v>4</v>
      </c>
      <c r="C55" s="124" t="str">
        <f>призеры!C85</f>
        <v>САДКОВОЙ Павел Александрович</v>
      </c>
      <c r="D55" s="124" t="str">
        <f>призеры!D85</f>
        <v>04.04.1993, КМС</v>
      </c>
      <c r="E55" s="124" t="str">
        <f>призеры!F85</f>
        <v>Воронежская,</v>
      </c>
      <c r="F55" s="146">
        <f>[7]пр.взв!$AH$7</f>
        <v>16</v>
      </c>
      <c r="G55" s="137"/>
      <c r="H55" s="94" t="str">
        <f>CONCATENATE([7]пр.взв!$Y$7,", ",[7]пр.взв!$Y$8,", ",[7]пр.взв!$Y$9,", ",[7]пр.взв!$Y$10,", ",[7]пр.взв!$Y$11,", ",[7]пр.взв!$Y$12,", ",[7]пр.взв!$Y$13,", ",[7]пр.взв!$Y$14,", ",[7]пр.взв!$Y$15,", ",[7]пр.взв!$Y$16)</f>
        <v xml:space="preserve">Белгородская, Воронежская, Липецкая, Московская, Рязанская, Смоленская, Тульская, , , </v>
      </c>
    </row>
    <row r="56" spans="1:10" hidden="1">
      <c r="A56" s="145"/>
      <c r="B56" s="134"/>
      <c r="C56" s="125"/>
      <c r="D56" s="125"/>
      <c r="E56" s="125"/>
      <c r="F56" s="123"/>
      <c r="G56" s="138"/>
      <c r="H56" s="141"/>
    </row>
    <row r="57" spans="1:10">
      <c r="A57" s="97">
        <v>90</v>
      </c>
      <c r="B57" s="99" t="s">
        <v>5</v>
      </c>
      <c r="C57" s="124" t="str">
        <f>призеры!C87</f>
        <v>ЧАЙКА Даниил Вадимович</v>
      </c>
      <c r="D57" s="124" t="str">
        <f>призеры!D87</f>
        <v>10.05.2000, КМС</v>
      </c>
      <c r="E57" s="124" t="str">
        <f>призеры!F87</f>
        <v>Воронежская,</v>
      </c>
      <c r="F57" s="146">
        <f>[7]пр.взв!$AH$7</f>
        <v>16</v>
      </c>
      <c r="G57" s="137">
        <v>3</v>
      </c>
      <c r="H57" s="94" t="str">
        <f>CONCATENATE([7]пр.взв!$Y$7,", ",[7]пр.взв!$Y$8,", ",[7]пр.взв!$Y$9,", ",[7]пр.взв!$Y$10,", ",[7]пр.взв!$Y$11,", ",[7]пр.взв!$Y$12,", ",[7]пр.взв!$Y$13,", ",[7]пр.взв!$Y$14,", ",[7]пр.взв!$Y$15,", ",[7]пр.взв!$Y$16)</f>
        <v xml:space="preserve">Белгородская, Воронежская, Липецкая, Московская, Рязанская, Смоленская, Тульская, , , </v>
      </c>
    </row>
    <row r="58" spans="1:10">
      <c r="A58" s="145"/>
      <c r="B58" s="134"/>
      <c r="C58" s="125"/>
      <c r="D58" s="125"/>
      <c r="E58" s="125"/>
      <c r="F58" s="123"/>
      <c r="G58" s="138"/>
      <c r="H58" s="141"/>
    </row>
    <row r="59" spans="1:10" ht="12.75" hidden="1" customHeight="1">
      <c r="A59" s="97">
        <v>91</v>
      </c>
      <c r="B59" s="99" t="s">
        <v>5</v>
      </c>
      <c r="C59" s="124" t="str">
        <f>призеры!C89</f>
        <v>ЩЕГЛОВ Максим Юрьевич</v>
      </c>
      <c r="D59" s="124" t="str">
        <f>призеры!D89</f>
        <v>11.05.1994, КМС</v>
      </c>
      <c r="E59" s="124" t="str">
        <f>призеры!F89</f>
        <v xml:space="preserve">Липецкая, </v>
      </c>
      <c r="F59" s="146">
        <f>[7]пр.взв!$AH$7</f>
        <v>16</v>
      </c>
      <c r="G59" s="137"/>
      <c r="H59" s="94" t="str">
        <f>CONCATENATE([7]пр.взв!$Y$7,", ",[7]пр.взв!$Y$8,", ",[7]пр.взв!$Y$9,", ",[7]пр.взв!$Y$10,", ",[7]пр.взв!$Y$11,", ",[7]пр.взв!$Y$12,", ",[7]пр.взв!$Y$13,", ",[7]пр.взв!$Y$14,", ",[7]пр.взв!$Y$15,", ",[7]пр.взв!$Y$16)</f>
        <v xml:space="preserve">Белгородская, Воронежская, Липецкая, Московская, Рязанская, Смоленская, Тульская, , , </v>
      </c>
    </row>
    <row r="60" spans="1:10" ht="13.5" hidden="1" customHeight="1">
      <c r="A60" s="145"/>
      <c r="B60" s="134"/>
      <c r="C60" s="125"/>
      <c r="D60" s="125"/>
      <c r="E60" s="125"/>
      <c r="F60" s="123"/>
      <c r="G60" s="138"/>
      <c r="H60" s="141"/>
    </row>
    <row r="61" spans="1:10" ht="12.75" customHeight="1">
      <c r="A61" s="97">
        <v>90</v>
      </c>
      <c r="B61" s="99" t="s">
        <v>6</v>
      </c>
      <c r="C61" s="124" t="str">
        <f>призеры!C91</f>
        <v>САПУНОВ Иван Дмитриевич</v>
      </c>
      <c r="D61" s="124" t="str">
        <f>призеры!D91</f>
        <v>19.09.1997, КМС</v>
      </c>
      <c r="E61" s="124" t="str">
        <f>призеры!F91</f>
        <v>Рязанская,</v>
      </c>
      <c r="F61" s="146">
        <f>[7]пр.взв!$AH$7</f>
        <v>16</v>
      </c>
      <c r="G61" s="137">
        <v>3</v>
      </c>
      <c r="H61" s="94" t="str">
        <f>CONCATENATE([7]пр.взв!$Y$7,", ",[7]пр.взв!$Y$8,", ",[7]пр.взв!$Y$9,", ",[7]пр.взв!$Y$10,", ",[7]пр.взв!$Y$11,", ",[7]пр.взв!$Y$12,", ",[7]пр.взв!$Y$13,", ",[7]пр.взв!$Y$14,", ",[7]пр.взв!$Y$15,", ",[7]пр.взв!$Y$16)</f>
        <v xml:space="preserve">Белгородская, Воронежская, Липецкая, Московская, Рязанская, Смоленская, Тульская, , , </v>
      </c>
      <c r="J61" s="83" t="s">
        <v>287</v>
      </c>
    </row>
    <row r="62" spans="1:10" ht="13.5" customHeight="1">
      <c r="A62" s="145"/>
      <c r="B62" s="134"/>
      <c r="C62" s="125"/>
      <c r="D62" s="125"/>
      <c r="E62" s="125"/>
      <c r="F62" s="123"/>
      <c r="G62" s="138"/>
      <c r="H62" s="141"/>
    </row>
    <row r="63" spans="1:10" ht="12.75" hidden="1" customHeight="1">
      <c r="A63" s="110">
        <v>68</v>
      </c>
      <c r="B63" s="111" t="s">
        <v>4</v>
      </c>
      <c r="C63" s="142" t="s">
        <v>271</v>
      </c>
      <c r="D63" s="107" t="s">
        <v>272</v>
      </c>
      <c r="E63" s="115" t="s">
        <v>273</v>
      </c>
      <c r="F63" s="117" t="s">
        <v>274</v>
      </c>
      <c r="G63" s="117" t="s">
        <v>15</v>
      </c>
      <c r="H63" s="109" t="str">
        <f>CONCATENATE([8]пр.взв!$AA$7,[8]пр.взв!$AM$7,[8]пр.взв!$AA$8,[8]пр.взв!$AM$7,[8]пр.взв!$AA$9,[8]пр.взв!$AM$7,[8]пр.взв!$AA$10,[8]пр.взв!$AM$7,[8]пр.взв!$AA$11,[8]пр.взв!$AM$7,[8]пр.взв!$AA$12,[8]пр.взв!$AM$7,[8]пр.взв!$AA$13,[8]пр.взв!$AM$7,[8]пр.взв!$AA$14,[8]пр.взв!$AM$7,[8]пр.взв!$AA$15,[8]пр.взв!$AM$7,[8]пр.взв!$AA$16)</f>
        <v xml:space="preserve">212  11   </v>
      </c>
    </row>
    <row r="64" spans="1:10" ht="12.75" hidden="1" customHeight="1" thickBot="1">
      <c r="A64" s="98"/>
      <c r="B64" s="100"/>
      <c r="C64" s="143"/>
      <c r="D64" s="114"/>
      <c r="E64" s="116"/>
      <c r="F64" s="144"/>
      <c r="G64" s="144"/>
      <c r="H64" s="141"/>
    </row>
    <row r="65" spans="1:8" hidden="1">
      <c r="A65" s="132"/>
      <c r="B65" s="99" t="s">
        <v>4</v>
      </c>
      <c r="C65" s="135"/>
      <c r="D65" s="137"/>
      <c r="E65" s="139"/>
      <c r="F65" s="122"/>
      <c r="G65" s="122"/>
      <c r="H65" s="124"/>
    </row>
    <row r="66" spans="1:8" hidden="1">
      <c r="A66" s="133"/>
      <c r="B66" s="134"/>
      <c r="C66" s="136"/>
      <c r="D66" s="138"/>
      <c r="E66" s="140"/>
      <c r="F66" s="123"/>
      <c r="G66" s="123"/>
      <c r="H66" s="125"/>
    </row>
    <row r="67" spans="1:8" hidden="1">
      <c r="A67" s="126" t="s">
        <v>275</v>
      </c>
      <c r="B67" s="127"/>
      <c r="C67" s="127"/>
      <c r="D67" s="127"/>
      <c r="E67" s="127"/>
      <c r="F67" s="127"/>
      <c r="G67" s="127"/>
      <c r="H67" s="128"/>
    </row>
    <row r="68" spans="1:8" ht="13.8" hidden="1" thickBot="1">
      <c r="A68" s="129"/>
      <c r="B68" s="130"/>
      <c r="C68" s="130"/>
      <c r="D68" s="130"/>
      <c r="E68" s="130"/>
      <c r="F68" s="130"/>
      <c r="G68" s="130"/>
      <c r="H68" s="131"/>
    </row>
    <row r="69" spans="1:8" hidden="1">
      <c r="A69" s="110">
        <v>52</v>
      </c>
      <c r="B69" s="111" t="s">
        <v>4</v>
      </c>
      <c r="C69" s="112" t="s">
        <v>276</v>
      </c>
      <c r="D69" s="107" t="s">
        <v>277</v>
      </c>
      <c r="E69" s="115" t="s">
        <v>278</v>
      </c>
      <c r="F69" s="117" t="s">
        <v>279</v>
      </c>
      <c r="G69" s="107">
        <v>4</v>
      </c>
      <c r="H69" s="109" t="s">
        <v>280</v>
      </c>
    </row>
    <row r="70" spans="1:8" ht="13.8" hidden="1" thickBot="1">
      <c r="A70" s="98"/>
      <c r="B70" s="100"/>
      <c r="C70" s="113"/>
      <c r="D70" s="114"/>
      <c r="E70" s="116"/>
      <c r="F70" s="108"/>
      <c r="G70" s="108"/>
      <c r="H70" s="95"/>
    </row>
    <row r="71" spans="1:8" hidden="1">
      <c r="A71" s="110">
        <v>57</v>
      </c>
      <c r="B71" s="111" t="s">
        <v>4</v>
      </c>
      <c r="C71" s="118" t="s">
        <v>281</v>
      </c>
      <c r="D71" s="119" t="s">
        <v>282</v>
      </c>
      <c r="E71" s="120" t="s">
        <v>283</v>
      </c>
      <c r="F71" s="121" t="s">
        <v>284</v>
      </c>
      <c r="G71" s="121" t="s">
        <v>100</v>
      </c>
      <c r="H71" s="109" t="s">
        <v>285</v>
      </c>
    </row>
    <row r="72" spans="1:8" ht="13.8" hidden="1" thickBot="1">
      <c r="A72" s="98"/>
      <c r="B72" s="100"/>
      <c r="C72" s="102"/>
      <c r="D72" s="104"/>
      <c r="E72" s="106"/>
      <c r="F72" s="93"/>
      <c r="G72" s="93"/>
      <c r="H72" s="95"/>
    </row>
    <row r="73" spans="1:8" hidden="1">
      <c r="A73" s="110">
        <v>62</v>
      </c>
      <c r="B73" s="111" t="s">
        <v>4</v>
      </c>
      <c r="C73" s="112" t="s">
        <v>276</v>
      </c>
      <c r="D73" s="107" t="s">
        <v>277</v>
      </c>
      <c r="E73" s="115" t="s">
        <v>278</v>
      </c>
      <c r="F73" s="117" t="s">
        <v>279</v>
      </c>
      <c r="G73" s="107">
        <v>4</v>
      </c>
      <c r="H73" s="109" t="s">
        <v>280</v>
      </c>
    </row>
    <row r="74" spans="1:8" ht="13.8" hidden="1" thickBot="1">
      <c r="A74" s="98"/>
      <c r="B74" s="100"/>
      <c r="C74" s="113"/>
      <c r="D74" s="114"/>
      <c r="E74" s="116"/>
      <c r="F74" s="108"/>
      <c r="G74" s="108"/>
      <c r="H74" s="95"/>
    </row>
    <row r="75" spans="1:8" hidden="1">
      <c r="A75" s="97">
        <v>68</v>
      </c>
      <c r="B75" s="99" t="s">
        <v>4</v>
      </c>
      <c r="C75" s="101"/>
      <c r="D75" s="103"/>
      <c r="E75" s="105"/>
      <c r="F75" s="92"/>
      <c r="G75" s="92"/>
      <c r="H75" s="94" t="s">
        <v>286</v>
      </c>
    </row>
    <row r="76" spans="1:8" ht="13.8" hidden="1" thickBot="1">
      <c r="A76" s="98"/>
      <c r="B76" s="100"/>
      <c r="C76" s="102"/>
      <c r="D76" s="104"/>
      <c r="E76" s="106"/>
      <c r="F76" s="93"/>
      <c r="G76" s="93"/>
      <c r="H76" s="95"/>
    </row>
    <row r="77" spans="1:8" hidden="1">
      <c r="A77" s="110">
        <v>74</v>
      </c>
      <c r="B77" s="111" t="s">
        <v>4</v>
      </c>
      <c r="C77" s="112" t="s">
        <v>276</v>
      </c>
      <c r="D77" s="107" t="s">
        <v>277</v>
      </c>
      <c r="E77" s="115" t="s">
        <v>278</v>
      </c>
      <c r="F77" s="117" t="s">
        <v>279</v>
      </c>
      <c r="G77" s="107">
        <v>4</v>
      </c>
      <c r="H77" s="109" t="s">
        <v>280</v>
      </c>
    </row>
    <row r="78" spans="1:8" ht="13.8" hidden="1" thickBot="1">
      <c r="A78" s="98"/>
      <c r="B78" s="100"/>
      <c r="C78" s="113"/>
      <c r="D78" s="114"/>
      <c r="E78" s="116"/>
      <c r="F78" s="108"/>
      <c r="G78" s="108"/>
      <c r="H78" s="95"/>
    </row>
    <row r="79" spans="1:8" hidden="1">
      <c r="A79" s="97">
        <v>82</v>
      </c>
      <c r="B79" s="99" t="s">
        <v>4</v>
      </c>
      <c r="C79" s="101"/>
      <c r="D79" s="103"/>
      <c r="E79" s="105"/>
      <c r="F79" s="92"/>
      <c r="G79" s="92"/>
      <c r="H79" s="94" t="s">
        <v>286</v>
      </c>
    </row>
    <row r="80" spans="1:8" ht="13.8" hidden="1" thickBot="1">
      <c r="A80" s="98"/>
      <c r="B80" s="100"/>
      <c r="C80" s="102"/>
      <c r="D80" s="104"/>
      <c r="E80" s="106"/>
      <c r="F80" s="93"/>
      <c r="G80" s="93"/>
      <c r="H80" s="95"/>
    </row>
    <row r="81" spans="1:8" hidden="1">
      <c r="A81" s="110">
        <v>90</v>
      </c>
      <c r="B81" s="111" t="s">
        <v>4</v>
      </c>
      <c r="C81" s="112" t="s">
        <v>276</v>
      </c>
      <c r="D81" s="107" t="s">
        <v>277</v>
      </c>
      <c r="E81" s="115" t="s">
        <v>278</v>
      </c>
      <c r="F81" s="117" t="s">
        <v>279</v>
      </c>
      <c r="G81" s="107">
        <v>4</v>
      </c>
      <c r="H81" s="109" t="s">
        <v>280</v>
      </c>
    </row>
    <row r="82" spans="1:8" ht="13.8" hidden="1" thickBot="1">
      <c r="A82" s="98"/>
      <c r="B82" s="100"/>
      <c r="C82" s="113"/>
      <c r="D82" s="114"/>
      <c r="E82" s="116"/>
      <c r="F82" s="108"/>
      <c r="G82" s="108"/>
      <c r="H82" s="95"/>
    </row>
    <row r="83" spans="1:8" hidden="1">
      <c r="A83" s="97">
        <v>100</v>
      </c>
      <c r="B83" s="99" t="s">
        <v>4</v>
      </c>
      <c r="C83" s="101"/>
      <c r="D83" s="103"/>
      <c r="E83" s="105"/>
      <c r="F83" s="92"/>
      <c r="G83" s="92"/>
      <c r="H83" s="94" t="s">
        <v>286</v>
      </c>
    </row>
    <row r="84" spans="1:8" ht="13.8" hidden="1" thickBot="1">
      <c r="A84" s="98"/>
      <c r="B84" s="100"/>
      <c r="C84" s="102"/>
      <c r="D84" s="104"/>
      <c r="E84" s="106"/>
      <c r="F84" s="93"/>
      <c r="G84" s="93"/>
      <c r="H84" s="95"/>
    </row>
    <row r="85" spans="1:8" hidden="1">
      <c r="A85" s="97" t="s">
        <v>270</v>
      </c>
      <c r="B85" s="99" t="s">
        <v>4</v>
      </c>
      <c r="C85" s="101"/>
      <c r="D85" s="103"/>
      <c r="E85" s="105"/>
      <c r="F85" s="92"/>
      <c r="G85" s="92"/>
      <c r="H85" s="94" t="s">
        <v>286</v>
      </c>
    </row>
    <row r="86" spans="1:8" ht="13.8" hidden="1" thickBot="1">
      <c r="A86" s="98"/>
      <c r="B86" s="100"/>
      <c r="C86" s="102"/>
      <c r="D86" s="104"/>
      <c r="E86" s="106"/>
      <c r="F86" s="93"/>
      <c r="G86" s="93"/>
      <c r="H86" s="95"/>
    </row>
    <row r="87" spans="1:8" ht="15.6">
      <c r="B87" s="12"/>
      <c r="C87" s="3"/>
      <c r="D87" s="4"/>
      <c r="E87" s="5"/>
      <c r="F87" s="75"/>
      <c r="G87" s="75"/>
      <c r="H87" s="3"/>
    </row>
    <row r="88" spans="1:8" ht="15.6">
      <c r="B88" s="76" t="str">
        <f>призеры!B125</f>
        <v>Гл. судья, судья ВК</v>
      </c>
      <c r="C88" s="77"/>
      <c r="D88" s="77"/>
      <c r="E88" s="77"/>
      <c r="F88" s="96" t="str">
        <f>призеры!F125</f>
        <v>С.В.Сапожников</v>
      </c>
      <c r="G88" s="96"/>
      <c r="H88" s="78" t="str">
        <f>призеры!F126</f>
        <v>/Ярославль/</v>
      </c>
    </row>
    <row r="89" spans="1:8" ht="15.6">
      <c r="B89" s="79"/>
      <c r="C89" s="80"/>
      <c r="D89" s="80"/>
      <c r="E89" s="80"/>
      <c r="F89" s="96"/>
      <c r="G89" s="96"/>
      <c r="H89" s="80"/>
    </row>
    <row r="90" spans="1:8" ht="15.6">
      <c r="B90" s="79" t="str">
        <f>призеры!B127</f>
        <v>Гл. секретарь, судья ВК</v>
      </c>
      <c r="C90" s="80"/>
      <c r="D90" s="80"/>
      <c r="E90" s="80"/>
      <c r="F90" s="96" t="str">
        <f>призеры!F127</f>
        <v>А.Н.Шелепин</v>
      </c>
      <c r="G90" s="96"/>
      <c r="H90" s="81" t="str">
        <f>призеры!F128</f>
        <v>/Рыбинск/</v>
      </c>
    </row>
  </sheetData>
  <mergeCells count="321">
    <mergeCell ref="A37:A38"/>
    <mergeCell ref="B37:B38"/>
    <mergeCell ref="C37:C38"/>
    <mergeCell ref="D37:D38"/>
    <mergeCell ref="E37:E38"/>
    <mergeCell ref="F37:F38"/>
    <mergeCell ref="G37:G38"/>
    <mergeCell ref="H37:H38"/>
    <mergeCell ref="G85:G86"/>
    <mergeCell ref="H85:H86"/>
    <mergeCell ref="G79:G80"/>
    <mergeCell ref="H79:H80"/>
    <mergeCell ref="H83:H84"/>
    <mergeCell ref="A81:A82"/>
    <mergeCell ref="B81:B82"/>
    <mergeCell ref="C81:C82"/>
    <mergeCell ref="D81:D82"/>
    <mergeCell ref="E81:E82"/>
    <mergeCell ref="F81:F82"/>
    <mergeCell ref="A79:A80"/>
    <mergeCell ref="B79:B80"/>
    <mergeCell ref="C79:C80"/>
    <mergeCell ref="D79:D80"/>
    <mergeCell ref="E79:E80"/>
    <mergeCell ref="F88:G88"/>
    <mergeCell ref="F89:G89"/>
    <mergeCell ref="F90:G90"/>
    <mergeCell ref="A85:A86"/>
    <mergeCell ref="B85:B86"/>
    <mergeCell ref="C85:C86"/>
    <mergeCell ref="D85:D86"/>
    <mergeCell ref="E85:E86"/>
    <mergeCell ref="F85:F86"/>
    <mergeCell ref="F79:F80"/>
    <mergeCell ref="G81:G82"/>
    <mergeCell ref="H81:H82"/>
    <mergeCell ref="A83:A84"/>
    <mergeCell ref="B83:B84"/>
    <mergeCell ref="C83:C84"/>
    <mergeCell ref="D83:D84"/>
    <mergeCell ref="E83:E84"/>
    <mergeCell ref="F83:F84"/>
    <mergeCell ref="G83:G84"/>
    <mergeCell ref="G75:G76"/>
    <mergeCell ref="B75:B76"/>
    <mergeCell ref="C75:C76"/>
    <mergeCell ref="D75:D76"/>
    <mergeCell ref="E75:E76"/>
    <mergeCell ref="H75:H76"/>
    <mergeCell ref="A77:A78"/>
    <mergeCell ref="B77:B78"/>
    <mergeCell ref="C77:C78"/>
    <mergeCell ref="D77:D78"/>
    <mergeCell ref="E77:E78"/>
    <mergeCell ref="F77:F78"/>
    <mergeCell ref="G77:G78"/>
    <mergeCell ref="H77:H78"/>
    <mergeCell ref="A75:A76"/>
    <mergeCell ref="F75:F76"/>
    <mergeCell ref="A73:A74"/>
    <mergeCell ref="B73:B74"/>
    <mergeCell ref="C73:C74"/>
    <mergeCell ref="D73:D74"/>
    <mergeCell ref="E73:E74"/>
    <mergeCell ref="F73:F74"/>
    <mergeCell ref="G73:G74"/>
    <mergeCell ref="H73:H74"/>
    <mergeCell ref="A71:A72"/>
    <mergeCell ref="B71:B72"/>
    <mergeCell ref="C71:C72"/>
    <mergeCell ref="D71:D72"/>
    <mergeCell ref="E71:E72"/>
    <mergeCell ref="F71:F72"/>
    <mergeCell ref="A69:A70"/>
    <mergeCell ref="B69:B70"/>
    <mergeCell ref="C69:C70"/>
    <mergeCell ref="D69:D70"/>
    <mergeCell ref="E69:E70"/>
    <mergeCell ref="F69:F70"/>
    <mergeCell ref="G69:G70"/>
    <mergeCell ref="H69:H70"/>
    <mergeCell ref="G71:G72"/>
    <mergeCell ref="H71:H72"/>
    <mergeCell ref="A65:A66"/>
    <mergeCell ref="B65:B66"/>
    <mergeCell ref="C65:C66"/>
    <mergeCell ref="D65:D66"/>
    <mergeCell ref="E65:E66"/>
    <mergeCell ref="F65:F66"/>
    <mergeCell ref="G65:G66"/>
    <mergeCell ref="H65:H66"/>
    <mergeCell ref="A67:H68"/>
    <mergeCell ref="G61:G62"/>
    <mergeCell ref="H61:H62"/>
    <mergeCell ref="A63:A64"/>
    <mergeCell ref="B63:B64"/>
    <mergeCell ref="C63:C64"/>
    <mergeCell ref="D63:D64"/>
    <mergeCell ref="E63:E64"/>
    <mergeCell ref="F63:F64"/>
    <mergeCell ref="G63:G64"/>
    <mergeCell ref="A61:A62"/>
    <mergeCell ref="B61:B62"/>
    <mergeCell ref="C61:C62"/>
    <mergeCell ref="D61:D62"/>
    <mergeCell ref="E61:E62"/>
    <mergeCell ref="F61:F62"/>
    <mergeCell ref="H63:H64"/>
    <mergeCell ref="A59:A60"/>
    <mergeCell ref="B59:B60"/>
    <mergeCell ref="C59:C60"/>
    <mergeCell ref="D59:D60"/>
    <mergeCell ref="E59:E60"/>
    <mergeCell ref="F59:F60"/>
    <mergeCell ref="G59:G60"/>
    <mergeCell ref="H59:H60"/>
    <mergeCell ref="A55:A56"/>
    <mergeCell ref="B55:B56"/>
    <mergeCell ref="C55:C56"/>
    <mergeCell ref="D55:D56"/>
    <mergeCell ref="E55:E56"/>
    <mergeCell ref="F55:F56"/>
    <mergeCell ref="A57:A58"/>
    <mergeCell ref="B57:B58"/>
    <mergeCell ref="C57:C58"/>
    <mergeCell ref="D57:D58"/>
    <mergeCell ref="E57:E58"/>
    <mergeCell ref="F57:F58"/>
    <mergeCell ref="G57:G58"/>
    <mergeCell ref="H57:H58"/>
    <mergeCell ref="A43:A44"/>
    <mergeCell ref="B43:B44"/>
    <mergeCell ref="C43:C44"/>
    <mergeCell ref="D43:D44"/>
    <mergeCell ref="E43:E44"/>
    <mergeCell ref="F43:F44"/>
    <mergeCell ref="G43:G44"/>
    <mergeCell ref="H43:H44"/>
    <mergeCell ref="G55:G56"/>
    <mergeCell ref="H55:H56"/>
    <mergeCell ref="A45:A46"/>
    <mergeCell ref="B45:B46"/>
    <mergeCell ref="C45:C46"/>
    <mergeCell ref="D45:D46"/>
    <mergeCell ref="E45:E46"/>
    <mergeCell ref="F45:F46"/>
    <mergeCell ref="G45:G46"/>
    <mergeCell ref="H45:H46"/>
    <mergeCell ref="A49:A50"/>
    <mergeCell ref="B49:B50"/>
    <mergeCell ref="C49:C50"/>
    <mergeCell ref="D49:D50"/>
    <mergeCell ref="E49:E50"/>
    <mergeCell ref="F49:F50"/>
    <mergeCell ref="A31:A32"/>
    <mergeCell ref="B31:B32"/>
    <mergeCell ref="C31:C32"/>
    <mergeCell ref="D31:D32"/>
    <mergeCell ref="E31:E32"/>
    <mergeCell ref="F31:F32"/>
    <mergeCell ref="G31:G32"/>
    <mergeCell ref="H31:H32"/>
    <mergeCell ref="A23:A24"/>
    <mergeCell ref="B23:B24"/>
    <mergeCell ref="C23:C24"/>
    <mergeCell ref="D23:D24"/>
    <mergeCell ref="E23:E24"/>
    <mergeCell ref="F23:F24"/>
    <mergeCell ref="A25:A26"/>
    <mergeCell ref="B25:B26"/>
    <mergeCell ref="C25:C26"/>
    <mergeCell ref="D25:D26"/>
    <mergeCell ref="E25:E26"/>
    <mergeCell ref="F25:F26"/>
    <mergeCell ref="G25:G26"/>
    <mergeCell ref="H25:H26"/>
    <mergeCell ref="A27:A28"/>
    <mergeCell ref="B27:B28"/>
    <mergeCell ref="A15:A16"/>
    <mergeCell ref="B15:B16"/>
    <mergeCell ref="C15:C16"/>
    <mergeCell ref="D15:D16"/>
    <mergeCell ref="E15:E16"/>
    <mergeCell ref="F15:F16"/>
    <mergeCell ref="G15:G16"/>
    <mergeCell ref="H15:H16"/>
    <mergeCell ref="G23:G24"/>
    <mergeCell ref="H23:H24"/>
    <mergeCell ref="A17:A18"/>
    <mergeCell ref="B17:B18"/>
    <mergeCell ref="C17:C18"/>
    <mergeCell ref="D17:D18"/>
    <mergeCell ref="E17:E18"/>
    <mergeCell ref="F17:F18"/>
    <mergeCell ref="G17:G18"/>
    <mergeCell ref="H17:H18"/>
    <mergeCell ref="A19:A20"/>
    <mergeCell ref="B19:B20"/>
    <mergeCell ref="C19:C20"/>
    <mergeCell ref="D19:D20"/>
    <mergeCell ref="E19:E20"/>
    <mergeCell ref="F19:F20"/>
    <mergeCell ref="A7:H8"/>
    <mergeCell ref="A9:A10"/>
    <mergeCell ref="B9:B10"/>
    <mergeCell ref="C9:C10"/>
    <mergeCell ref="D9:D10"/>
    <mergeCell ref="E9:E10"/>
    <mergeCell ref="F9:F10"/>
    <mergeCell ref="G9:G10"/>
    <mergeCell ref="H9:H10"/>
    <mergeCell ref="A3:H3"/>
    <mergeCell ref="A4:H4"/>
    <mergeCell ref="A1:H1"/>
    <mergeCell ref="A2:H2"/>
    <mergeCell ref="A5:A6"/>
    <mergeCell ref="B5:B6"/>
    <mergeCell ref="C5:C6"/>
    <mergeCell ref="D5:D6"/>
    <mergeCell ref="E5:E6"/>
    <mergeCell ref="F5:F6"/>
    <mergeCell ref="G5:G6"/>
    <mergeCell ref="H5:H6"/>
    <mergeCell ref="A33:A34"/>
    <mergeCell ref="B33:B34"/>
    <mergeCell ref="C33:C34"/>
    <mergeCell ref="D33:D34"/>
    <mergeCell ref="E33:E34"/>
    <mergeCell ref="F33:F34"/>
    <mergeCell ref="G33:G34"/>
    <mergeCell ref="H33:H34"/>
    <mergeCell ref="A11:A12"/>
    <mergeCell ref="B11:B12"/>
    <mergeCell ref="C11:C12"/>
    <mergeCell ref="D11:D12"/>
    <mergeCell ref="E11:E12"/>
    <mergeCell ref="F11:F12"/>
    <mergeCell ref="G11:G12"/>
    <mergeCell ref="H11:H12"/>
    <mergeCell ref="A13:A14"/>
    <mergeCell ref="B13:B14"/>
    <mergeCell ref="C13:C14"/>
    <mergeCell ref="D13:D14"/>
    <mergeCell ref="E13:E14"/>
    <mergeCell ref="F13:F14"/>
    <mergeCell ref="G13:G14"/>
    <mergeCell ref="H13:H14"/>
    <mergeCell ref="G19:G20"/>
    <mergeCell ref="H19:H20"/>
    <mergeCell ref="A21:A22"/>
    <mergeCell ref="B21:B22"/>
    <mergeCell ref="C21:C22"/>
    <mergeCell ref="D21:D22"/>
    <mergeCell ref="E21:E22"/>
    <mergeCell ref="F21:F22"/>
    <mergeCell ref="G21:G22"/>
    <mergeCell ref="H21:H22"/>
    <mergeCell ref="C27:C28"/>
    <mergeCell ref="D27:D28"/>
    <mergeCell ref="E27:E28"/>
    <mergeCell ref="F27:F28"/>
    <mergeCell ref="G27:G28"/>
    <mergeCell ref="H27:H28"/>
    <mergeCell ref="A29:A30"/>
    <mergeCell ref="B29:B30"/>
    <mergeCell ref="C29:C30"/>
    <mergeCell ref="D29:D30"/>
    <mergeCell ref="E29:E30"/>
    <mergeCell ref="F29:F30"/>
    <mergeCell ref="G29:G30"/>
    <mergeCell ref="H29:H30"/>
    <mergeCell ref="A35:A36"/>
    <mergeCell ref="B35:B36"/>
    <mergeCell ref="C35:C36"/>
    <mergeCell ref="D35:D36"/>
    <mergeCell ref="E35:E36"/>
    <mergeCell ref="F35:F36"/>
    <mergeCell ref="G35:G36"/>
    <mergeCell ref="H35:H36"/>
    <mergeCell ref="A41:A42"/>
    <mergeCell ref="B41:B42"/>
    <mergeCell ref="C41:C42"/>
    <mergeCell ref="D41:D42"/>
    <mergeCell ref="E41:E42"/>
    <mergeCell ref="F41:F42"/>
    <mergeCell ref="G41:G42"/>
    <mergeCell ref="H41:H42"/>
    <mergeCell ref="G39:G40"/>
    <mergeCell ref="H39:H40"/>
    <mergeCell ref="A39:A40"/>
    <mergeCell ref="B39:B40"/>
    <mergeCell ref="C39:C40"/>
    <mergeCell ref="D39:D40"/>
    <mergeCell ref="E39:E40"/>
    <mergeCell ref="F39:F40"/>
    <mergeCell ref="G49:G50"/>
    <mergeCell ref="H49:H50"/>
    <mergeCell ref="A47:A48"/>
    <mergeCell ref="B47:B48"/>
    <mergeCell ref="C47:C48"/>
    <mergeCell ref="D47:D48"/>
    <mergeCell ref="E47:E48"/>
    <mergeCell ref="F47:F48"/>
    <mergeCell ref="G47:G48"/>
    <mergeCell ref="H47:H48"/>
    <mergeCell ref="A51:A52"/>
    <mergeCell ref="B51:B52"/>
    <mergeCell ref="C51:C52"/>
    <mergeCell ref="D51:D52"/>
    <mergeCell ref="E51:E52"/>
    <mergeCell ref="F51:F52"/>
    <mergeCell ref="G51:G52"/>
    <mergeCell ref="H51:H52"/>
    <mergeCell ref="A53:A54"/>
    <mergeCell ref="B53:B54"/>
    <mergeCell ref="C53:C54"/>
    <mergeCell ref="D53:D54"/>
    <mergeCell ref="E53:E54"/>
    <mergeCell ref="F53:F54"/>
    <mergeCell ref="G53:G54"/>
    <mergeCell ref="H53:H54"/>
  </mergeCells>
  <pageMargins left="0.7" right="0.7" top="0.75" bottom="0.75" header="0.3" footer="0.3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47"/>
  <sheetViews>
    <sheetView zoomScaleNormal="100" workbookViewId="0">
      <selection activeCell="H142" sqref="A1:I142"/>
    </sheetView>
  </sheetViews>
  <sheetFormatPr defaultRowHeight="13.2"/>
  <cols>
    <col min="1" max="1" width="6.88671875" customWidth="1"/>
    <col min="2" max="2" width="6.6640625" customWidth="1"/>
    <col min="3" max="3" width="21.88671875" customWidth="1"/>
    <col min="4" max="4" width="13.88671875" customWidth="1"/>
    <col min="5" max="5" width="8.109375" style="37" customWidth="1"/>
    <col min="6" max="6" width="17.6640625" customWidth="1"/>
    <col min="7" max="7" width="8" customWidth="1"/>
    <col min="8" max="8" width="20" customWidth="1"/>
    <col min="9" max="9" width="0.109375" customWidth="1"/>
  </cols>
  <sheetData>
    <row r="1" spans="1:10" ht="21" customHeight="1">
      <c r="A1" s="160" t="s">
        <v>7</v>
      </c>
      <c r="B1" s="160"/>
      <c r="C1" s="160"/>
      <c r="D1" s="160"/>
      <c r="E1" s="160"/>
      <c r="F1" s="160"/>
      <c r="G1" s="160"/>
      <c r="H1" s="160"/>
      <c r="I1" s="160"/>
    </row>
    <row r="2" spans="1:10" ht="17.25" customHeight="1">
      <c r="A2" s="161" t="s">
        <v>8</v>
      </c>
      <c r="B2" s="161"/>
      <c r="C2" s="161"/>
      <c r="D2" s="161"/>
      <c r="E2" s="161"/>
      <c r="F2" s="161"/>
      <c r="G2" s="161"/>
      <c r="H2" s="161"/>
      <c r="I2" s="161"/>
    </row>
    <row r="3" spans="1:10" ht="40.5" customHeight="1">
      <c r="A3" s="234" t="str">
        <f>призеры!A3</f>
        <v>Чемпионат ЦФО по боевому самбо среди мужчин</v>
      </c>
      <c r="B3" s="234"/>
      <c r="C3" s="234"/>
      <c r="D3" s="234"/>
      <c r="E3" s="234"/>
      <c r="F3" s="234"/>
      <c r="G3" s="234"/>
      <c r="H3" s="234"/>
      <c r="I3" s="234"/>
    </row>
    <row r="4" spans="1:10" ht="16.5" customHeight="1" thickBot="1">
      <c r="A4" s="161" t="str">
        <f>призеры!A4</f>
        <v>13-14 декабря</v>
      </c>
      <c r="B4" s="161"/>
      <c r="C4" s="161"/>
      <c r="D4" s="161"/>
      <c r="E4" s="161"/>
      <c r="F4" s="161"/>
      <c r="G4" s="161"/>
      <c r="H4" s="161"/>
      <c r="I4" s="161"/>
    </row>
    <row r="5" spans="1:10" ht="3.75" hidden="1" customHeight="1" thickBot="1">
      <c r="A5" s="161"/>
      <c r="B5" s="161"/>
      <c r="C5" s="161"/>
      <c r="D5" s="161"/>
      <c r="E5" s="161"/>
      <c r="F5" s="161"/>
      <c r="G5" s="161"/>
      <c r="H5" s="161"/>
      <c r="I5" s="161"/>
    </row>
    <row r="6" spans="1:10" ht="11.1" customHeight="1">
      <c r="B6" s="235" t="s">
        <v>0</v>
      </c>
      <c r="C6" s="166" t="s">
        <v>1</v>
      </c>
      <c r="D6" s="166" t="s">
        <v>2</v>
      </c>
      <c r="E6" s="166" t="s">
        <v>18</v>
      </c>
      <c r="F6" s="166" t="s">
        <v>19</v>
      </c>
      <c r="G6" s="237"/>
      <c r="H6" s="170" t="s">
        <v>3</v>
      </c>
      <c r="I6" s="239"/>
    </row>
    <row r="7" spans="1:10" ht="13.5" customHeight="1" thickBot="1">
      <c r="B7" s="236"/>
      <c r="C7" s="167"/>
      <c r="D7" s="167"/>
      <c r="E7" s="167"/>
      <c r="F7" s="167"/>
      <c r="G7" s="238"/>
      <c r="H7" s="171"/>
      <c r="I7" s="239"/>
    </row>
    <row r="8" spans="1:10" ht="12.9" hidden="1" customHeight="1">
      <c r="A8" s="188" t="s">
        <v>9</v>
      </c>
      <c r="B8" s="232" t="s">
        <v>4</v>
      </c>
      <c r="C8" s="195" t="e">
        <v>#REF!</v>
      </c>
      <c r="D8" s="217" t="s">
        <v>118</v>
      </c>
      <c r="E8" s="219" t="s">
        <v>119</v>
      </c>
      <c r="F8" s="217" t="s">
        <v>120</v>
      </c>
      <c r="G8" s="225">
        <v>0</v>
      </c>
      <c r="H8" s="221" t="s">
        <v>121</v>
      </c>
      <c r="I8" s="230"/>
      <c r="J8" s="200">
        <v>1</v>
      </c>
    </row>
    <row r="9" spans="1:10" ht="12.9" hidden="1" customHeight="1" thickBot="1">
      <c r="A9" s="189"/>
      <c r="B9" s="233"/>
      <c r="C9" s="199"/>
      <c r="D9" s="218"/>
      <c r="E9" s="220"/>
      <c r="F9" s="218"/>
      <c r="G9" s="231"/>
      <c r="H9" s="222"/>
      <c r="I9" s="230"/>
      <c r="J9" s="200"/>
    </row>
    <row r="10" spans="1:10" ht="12.9" hidden="1" customHeight="1">
      <c r="A10" s="189"/>
      <c r="B10" s="233" t="s">
        <v>5</v>
      </c>
      <c r="C10" s="195" t="s">
        <v>122</v>
      </c>
      <c r="D10" s="217" t="s">
        <v>123</v>
      </c>
      <c r="E10" s="219" t="s">
        <v>119</v>
      </c>
      <c r="F10" s="217" t="s">
        <v>120</v>
      </c>
      <c r="G10" s="225">
        <v>0</v>
      </c>
      <c r="H10" s="221" t="s">
        <v>124</v>
      </c>
      <c r="I10" s="230"/>
      <c r="J10" s="200">
        <v>2</v>
      </c>
    </row>
    <row r="11" spans="1:10" ht="12.9" hidden="1" customHeight="1" thickBot="1">
      <c r="A11" s="189"/>
      <c r="B11" s="233"/>
      <c r="C11" s="199"/>
      <c r="D11" s="218"/>
      <c r="E11" s="220"/>
      <c r="F11" s="218"/>
      <c r="G11" s="231"/>
      <c r="H11" s="222"/>
      <c r="I11" s="230"/>
      <c r="J11" s="200"/>
    </row>
    <row r="12" spans="1:10" ht="12.9" hidden="1" customHeight="1">
      <c r="A12" s="189"/>
      <c r="B12" s="216" t="s">
        <v>6</v>
      </c>
      <c r="C12" s="195" t="s">
        <v>125</v>
      </c>
      <c r="D12" s="217" t="s">
        <v>126</v>
      </c>
      <c r="E12" s="219" t="s">
        <v>119</v>
      </c>
      <c r="F12" s="217" t="s">
        <v>127</v>
      </c>
      <c r="G12" s="225">
        <v>0</v>
      </c>
      <c r="H12" s="221" t="s">
        <v>128</v>
      </c>
      <c r="I12" s="193"/>
      <c r="J12" s="200">
        <v>3</v>
      </c>
    </row>
    <row r="13" spans="1:10" ht="12.9" hidden="1" customHeight="1" thickBot="1">
      <c r="A13" s="189"/>
      <c r="B13" s="216"/>
      <c r="C13" s="199"/>
      <c r="D13" s="218"/>
      <c r="E13" s="220"/>
      <c r="F13" s="218"/>
      <c r="G13" s="231"/>
      <c r="H13" s="222"/>
      <c r="I13" s="193"/>
      <c r="J13" s="200"/>
    </row>
    <row r="14" spans="1:10" ht="12.9" hidden="1" customHeight="1">
      <c r="A14" s="189"/>
      <c r="B14" s="228" t="s">
        <v>6</v>
      </c>
      <c r="C14" s="195" t="s">
        <v>129</v>
      </c>
      <c r="D14" s="217" t="s">
        <v>130</v>
      </c>
      <c r="E14" s="219" t="s">
        <v>119</v>
      </c>
      <c r="F14" s="217" t="s">
        <v>131</v>
      </c>
      <c r="G14" s="225">
        <v>0</v>
      </c>
      <c r="H14" s="221" t="s">
        <v>132</v>
      </c>
      <c r="I14" s="15"/>
      <c r="J14" s="200">
        <v>4</v>
      </c>
    </row>
    <row r="15" spans="1:10" ht="12.9" hidden="1" customHeight="1" thickBot="1">
      <c r="A15" s="189"/>
      <c r="B15" s="229"/>
      <c r="C15" s="199"/>
      <c r="D15" s="218"/>
      <c r="E15" s="220"/>
      <c r="F15" s="218"/>
      <c r="G15" s="231"/>
      <c r="H15" s="222"/>
      <c r="I15" s="15"/>
      <c r="J15" s="200"/>
    </row>
    <row r="16" spans="1:10" ht="12.9" hidden="1" customHeight="1">
      <c r="A16" s="189"/>
      <c r="B16" s="228" t="s">
        <v>14</v>
      </c>
      <c r="C16" s="195" t="s">
        <v>133</v>
      </c>
      <c r="D16" s="217" t="s">
        <v>134</v>
      </c>
      <c r="E16" s="219" t="s">
        <v>119</v>
      </c>
      <c r="F16" s="217" t="s">
        <v>135</v>
      </c>
      <c r="G16" s="225">
        <v>0</v>
      </c>
      <c r="H16" s="221" t="s">
        <v>136</v>
      </c>
      <c r="I16" s="15"/>
    </row>
    <row r="17" spans="1:16" ht="12.9" hidden="1" customHeight="1" thickBot="1">
      <c r="A17" s="189"/>
      <c r="B17" s="229"/>
      <c r="C17" s="199"/>
      <c r="D17" s="218"/>
      <c r="E17" s="220"/>
      <c r="F17" s="218"/>
      <c r="G17" s="231"/>
      <c r="H17" s="222"/>
      <c r="I17" s="15"/>
    </row>
    <row r="18" spans="1:16" ht="12.9" hidden="1" customHeight="1">
      <c r="A18" s="189"/>
      <c r="B18" s="216" t="s">
        <v>14</v>
      </c>
      <c r="C18" s="195" t="s">
        <v>137</v>
      </c>
      <c r="D18" s="217" t="s">
        <v>138</v>
      </c>
      <c r="E18" s="219" t="s">
        <v>119</v>
      </c>
      <c r="F18" s="217" t="s">
        <v>139</v>
      </c>
      <c r="G18" s="225">
        <v>0</v>
      </c>
      <c r="H18" s="221" t="s">
        <v>140</v>
      </c>
      <c r="I18" s="193"/>
    </row>
    <row r="19" spans="1:16" ht="12.9" hidden="1" customHeight="1" thickBot="1">
      <c r="A19" s="190"/>
      <c r="B19" s="202"/>
      <c r="C19" s="196"/>
      <c r="D19" s="223"/>
      <c r="E19" s="224"/>
      <c r="F19" s="223"/>
      <c r="G19" s="226"/>
      <c r="H19" s="227"/>
      <c r="I19" s="193"/>
    </row>
    <row r="20" spans="1:16" ht="6" hidden="1" customHeight="1" thickBot="1">
      <c r="B20" s="8"/>
      <c r="C20" s="9"/>
      <c r="D20" s="9"/>
      <c r="E20" s="33"/>
      <c r="F20" s="9"/>
      <c r="G20" s="9"/>
      <c r="H20" s="9"/>
      <c r="I20" s="11"/>
    </row>
    <row r="21" spans="1:16" ht="12" hidden="1" customHeight="1">
      <c r="A21" s="212" t="s">
        <v>12</v>
      </c>
      <c r="B21" s="201" t="s">
        <v>4</v>
      </c>
      <c r="C21" s="195" t="s">
        <v>141</v>
      </c>
      <c r="D21" s="195" t="s">
        <v>142</v>
      </c>
      <c r="E21" s="195" t="s">
        <v>119</v>
      </c>
      <c r="F21" s="195" t="s">
        <v>143</v>
      </c>
      <c r="G21" s="195">
        <v>0</v>
      </c>
      <c r="H21" s="195" t="s">
        <v>121</v>
      </c>
      <c r="I21" s="193"/>
      <c r="J21" s="200">
        <v>5</v>
      </c>
    </row>
    <row r="22" spans="1:16" ht="12" hidden="1" customHeight="1" thickBot="1">
      <c r="A22" s="213"/>
      <c r="B22" s="216"/>
      <c r="C22" s="199"/>
      <c r="D22" s="199"/>
      <c r="E22" s="199"/>
      <c r="F22" s="199"/>
      <c r="G22" s="199"/>
      <c r="H22" s="199"/>
      <c r="I22" s="193"/>
      <c r="J22" s="200"/>
    </row>
    <row r="23" spans="1:16" ht="12" hidden="1" customHeight="1">
      <c r="A23" s="213"/>
      <c r="B23" s="216" t="s">
        <v>5</v>
      </c>
      <c r="C23" s="195" t="s">
        <v>144</v>
      </c>
      <c r="D23" s="195" t="s">
        <v>145</v>
      </c>
      <c r="E23" s="195" t="s">
        <v>119</v>
      </c>
      <c r="F23" s="195" t="s">
        <v>146</v>
      </c>
      <c r="G23" s="195">
        <v>0</v>
      </c>
      <c r="H23" s="195" t="s">
        <v>147</v>
      </c>
      <c r="I23" s="193"/>
      <c r="J23" s="200">
        <v>6</v>
      </c>
    </row>
    <row r="24" spans="1:16" ht="12" hidden="1" customHeight="1" thickBot="1">
      <c r="A24" s="213"/>
      <c r="B24" s="216"/>
      <c r="C24" s="199"/>
      <c r="D24" s="199"/>
      <c r="E24" s="199"/>
      <c r="F24" s="199"/>
      <c r="G24" s="199"/>
      <c r="H24" s="199"/>
      <c r="I24" s="193"/>
      <c r="J24" s="200"/>
    </row>
    <row r="25" spans="1:16" ht="12" hidden="1" customHeight="1">
      <c r="A25" s="213"/>
      <c r="B25" s="216" t="s">
        <v>6</v>
      </c>
      <c r="C25" s="195" t="s">
        <v>148</v>
      </c>
      <c r="D25" s="195" t="s">
        <v>149</v>
      </c>
      <c r="E25" s="195" t="s">
        <v>119</v>
      </c>
      <c r="F25" s="195" t="s">
        <v>150</v>
      </c>
      <c r="G25" s="195">
        <v>0</v>
      </c>
      <c r="H25" s="195" t="s">
        <v>151</v>
      </c>
      <c r="I25" s="15"/>
      <c r="J25" s="200">
        <v>7</v>
      </c>
    </row>
    <row r="26" spans="1:16" ht="12" hidden="1" customHeight="1" thickBot="1">
      <c r="A26" s="213"/>
      <c r="B26" s="216"/>
      <c r="C26" s="199"/>
      <c r="D26" s="199"/>
      <c r="E26" s="199"/>
      <c r="F26" s="199"/>
      <c r="G26" s="199"/>
      <c r="H26" s="199"/>
      <c r="I26" s="15"/>
      <c r="J26" s="200"/>
    </row>
    <row r="27" spans="1:16" ht="12" hidden="1" customHeight="1">
      <c r="A27" s="213"/>
      <c r="B27" s="216" t="s">
        <v>6</v>
      </c>
      <c r="C27" s="195" t="s">
        <v>152</v>
      </c>
      <c r="D27" s="195" t="s">
        <v>153</v>
      </c>
      <c r="E27" s="195" t="s">
        <v>119</v>
      </c>
      <c r="F27" s="195" t="s">
        <v>154</v>
      </c>
      <c r="G27" s="195">
        <v>0</v>
      </c>
      <c r="H27" s="195" t="s">
        <v>155</v>
      </c>
      <c r="I27" s="15"/>
      <c r="J27" s="200">
        <v>8</v>
      </c>
    </row>
    <row r="28" spans="1:16" ht="12" hidden="1" customHeight="1" thickBot="1">
      <c r="A28" s="213"/>
      <c r="B28" s="216"/>
      <c r="C28" s="199"/>
      <c r="D28" s="199"/>
      <c r="E28" s="199"/>
      <c r="F28" s="199"/>
      <c r="G28" s="199"/>
      <c r="H28" s="199"/>
      <c r="I28" s="15"/>
      <c r="J28" s="200"/>
    </row>
    <row r="29" spans="1:16" ht="12" hidden="1" customHeight="1">
      <c r="A29" s="213"/>
      <c r="B29" s="216" t="s">
        <v>14</v>
      </c>
      <c r="C29" s="195" t="s">
        <v>156</v>
      </c>
      <c r="D29" s="195" t="s">
        <v>157</v>
      </c>
      <c r="E29" s="195" t="s">
        <v>119</v>
      </c>
      <c r="F29" s="195" t="s">
        <v>158</v>
      </c>
      <c r="G29" s="195">
        <v>0</v>
      </c>
      <c r="H29" s="195" t="s">
        <v>159</v>
      </c>
      <c r="I29" s="193"/>
    </row>
    <row r="30" spans="1:16" ht="12" hidden="1" customHeight="1" thickBot="1">
      <c r="A30" s="213"/>
      <c r="B30" s="216"/>
      <c r="C30" s="199"/>
      <c r="D30" s="199"/>
      <c r="E30" s="199"/>
      <c r="F30" s="199"/>
      <c r="G30" s="199"/>
      <c r="H30" s="199"/>
      <c r="I30" s="193"/>
      <c r="L30" s="19"/>
      <c r="M30" s="20"/>
      <c r="N30" s="19"/>
      <c r="O30" s="21"/>
      <c r="P30" s="215"/>
    </row>
    <row r="31" spans="1:16" ht="12" hidden="1" customHeight="1">
      <c r="A31" s="213"/>
      <c r="B31" s="216" t="s">
        <v>14</v>
      </c>
      <c r="C31" s="195" t="s">
        <v>117</v>
      </c>
      <c r="D31" s="195" t="s">
        <v>160</v>
      </c>
      <c r="E31" s="195" t="s">
        <v>119</v>
      </c>
      <c r="F31" s="195" t="s">
        <v>120</v>
      </c>
      <c r="G31" s="195">
        <v>0</v>
      </c>
      <c r="H31" s="206" t="s">
        <v>121</v>
      </c>
      <c r="I31" s="193"/>
      <c r="L31" s="19"/>
      <c r="M31" s="20"/>
      <c r="N31" s="19"/>
      <c r="O31" s="21"/>
      <c r="P31" s="215"/>
    </row>
    <row r="32" spans="1:16" ht="12" hidden="1" customHeight="1" thickBot="1">
      <c r="A32" s="214"/>
      <c r="B32" s="202"/>
      <c r="C32" s="196"/>
      <c r="D32" s="196"/>
      <c r="E32" s="196"/>
      <c r="F32" s="196"/>
      <c r="G32" s="196"/>
      <c r="H32" s="207"/>
      <c r="I32" s="193"/>
    </row>
    <row r="33" spans="1:10" ht="12" hidden="1" customHeight="1" thickBot="1">
      <c r="B33" s="13"/>
      <c r="C33" s="9"/>
      <c r="D33" s="9"/>
      <c r="E33" s="33"/>
      <c r="F33" s="9"/>
      <c r="G33" s="9"/>
      <c r="H33" s="9"/>
      <c r="I33" s="11"/>
    </row>
    <row r="34" spans="1:10" ht="12" hidden="1" customHeight="1">
      <c r="A34" s="212" t="s">
        <v>20</v>
      </c>
      <c r="B34" s="111" t="s">
        <v>4</v>
      </c>
      <c r="C34" s="195" t="s">
        <v>161</v>
      </c>
      <c r="D34" s="195" t="s">
        <v>162</v>
      </c>
      <c r="E34" s="195" t="s">
        <v>119</v>
      </c>
      <c r="F34" s="195" t="s">
        <v>163</v>
      </c>
      <c r="G34" s="195">
        <v>0</v>
      </c>
      <c r="H34" s="195" t="s">
        <v>164</v>
      </c>
      <c r="I34" s="193"/>
      <c r="J34" s="200">
        <v>9</v>
      </c>
    </row>
    <row r="35" spans="1:10" ht="12" hidden="1" customHeight="1" thickBot="1">
      <c r="A35" s="213"/>
      <c r="B35" s="134"/>
      <c r="C35" s="199"/>
      <c r="D35" s="199"/>
      <c r="E35" s="199"/>
      <c r="F35" s="199"/>
      <c r="G35" s="199"/>
      <c r="H35" s="199"/>
      <c r="I35" s="193"/>
      <c r="J35" s="200"/>
    </row>
    <row r="36" spans="1:10" ht="12" hidden="1" customHeight="1">
      <c r="A36" s="213"/>
      <c r="B36" s="134" t="s">
        <v>5</v>
      </c>
      <c r="C36" s="195" t="s">
        <v>165</v>
      </c>
      <c r="D36" s="195" t="s">
        <v>166</v>
      </c>
      <c r="E36" s="195" t="s">
        <v>119</v>
      </c>
      <c r="F36" s="195" t="s">
        <v>158</v>
      </c>
      <c r="G36" s="195">
        <v>0</v>
      </c>
      <c r="H36" s="195" t="s">
        <v>167</v>
      </c>
      <c r="I36" s="193"/>
      <c r="J36" s="200">
        <v>10</v>
      </c>
    </row>
    <row r="37" spans="1:10" ht="12" hidden="1" customHeight="1" thickBot="1">
      <c r="A37" s="213"/>
      <c r="B37" s="134"/>
      <c r="C37" s="199"/>
      <c r="D37" s="199"/>
      <c r="E37" s="199"/>
      <c r="F37" s="199"/>
      <c r="G37" s="199"/>
      <c r="H37" s="199"/>
      <c r="I37" s="193"/>
      <c r="J37" s="200"/>
    </row>
    <row r="38" spans="1:10" ht="12" hidden="1" customHeight="1">
      <c r="A38" s="213"/>
      <c r="B38" s="134" t="s">
        <v>6</v>
      </c>
      <c r="C38" s="195" t="s">
        <v>168</v>
      </c>
      <c r="D38" s="195" t="s">
        <v>169</v>
      </c>
      <c r="E38" s="195" t="s">
        <v>119</v>
      </c>
      <c r="F38" s="195" t="s">
        <v>170</v>
      </c>
      <c r="G38" s="195">
        <v>0</v>
      </c>
      <c r="H38" s="195" t="s">
        <v>171</v>
      </c>
      <c r="I38" s="15"/>
      <c r="J38" s="200">
        <v>11</v>
      </c>
    </row>
    <row r="39" spans="1:10" ht="12" hidden="1" customHeight="1" thickBot="1">
      <c r="A39" s="213"/>
      <c r="B39" s="134"/>
      <c r="C39" s="199"/>
      <c r="D39" s="199"/>
      <c r="E39" s="199"/>
      <c r="F39" s="199"/>
      <c r="G39" s="199"/>
      <c r="H39" s="199"/>
      <c r="I39" s="15"/>
      <c r="J39" s="200"/>
    </row>
    <row r="40" spans="1:10" ht="12" hidden="1" customHeight="1">
      <c r="A40" s="213"/>
      <c r="B40" s="134" t="s">
        <v>6</v>
      </c>
      <c r="C40" s="195" t="s">
        <v>172</v>
      </c>
      <c r="D40" s="195" t="s">
        <v>173</v>
      </c>
      <c r="E40" s="195" t="s">
        <v>119</v>
      </c>
      <c r="F40" s="195" t="s">
        <v>174</v>
      </c>
      <c r="G40" s="195">
        <v>0</v>
      </c>
      <c r="H40" s="195" t="s">
        <v>175</v>
      </c>
      <c r="I40" s="15"/>
      <c r="J40" s="200">
        <v>12</v>
      </c>
    </row>
    <row r="41" spans="1:10" ht="12" hidden="1" customHeight="1" thickBot="1">
      <c r="A41" s="213"/>
      <c r="B41" s="134"/>
      <c r="C41" s="199"/>
      <c r="D41" s="199"/>
      <c r="E41" s="199"/>
      <c r="F41" s="199"/>
      <c r="G41" s="199"/>
      <c r="H41" s="199"/>
      <c r="I41" s="15"/>
      <c r="J41" s="200"/>
    </row>
    <row r="42" spans="1:10" ht="12" hidden="1" customHeight="1">
      <c r="A42" s="213"/>
      <c r="B42" s="134" t="s">
        <v>14</v>
      </c>
      <c r="C42" s="195" t="s">
        <v>176</v>
      </c>
      <c r="D42" s="195" t="s">
        <v>177</v>
      </c>
      <c r="E42" s="195" t="s">
        <v>119</v>
      </c>
      <c r="F42" s="195" t="s">
        <v>178</v>
      </c>
      <c r="G42" s="195">
        <v>0</v>
      </c>
      <c r="H42" s="195" t="s">
        <v>179</v>
      </c>
      <c r="I42" s="193"/>
    </row>
    <row r="43" spans="1:10" ht="12" hidden="1" customHeight="1" thickBot="1">
      <c r="A43" s="213"/>
      <c r="B43" s="134"/>
      <c r="C43" s="199"/>
      <c r="D43" s="199"/>
      <c r="E43" s="199"/>
      <c r="F43" s="199"/>
      <c r="G43" s="199"/>
      <c r="H43" s="199"/>
      <c r="I43" s="193"/>
    </row>
    <row r="44" spans="1:10" ht="12" hidden="1" customHeight="1">
      <c r="A44" s="213"/>
      <c r="B44" s="134" t="s">
        <v>14</v>
      </c>
      <c r="C44" s="195" t="s">
        <v>180</v>
      </c>
      <c r="D44" s="195" t="s">
        <v>181</v>
      </c>
      <c r="E44" s="195" t="s">
        <v>119</v>
      </c>
      <c r="F44" s="195" t="s">
        <v>143</v>
      </c>
      <c r="G44" s="195">
        <v>0</v>
      </c>
      <c r="H44" s="206" t="s">
        <v>121</v>
      </c>
      <c r="I44" s="193"/>
    </row>
    <row r="45" spans="1:10" ht="12" hidden="1" customHeight="1" thickBot="1">
      <c r="A45" s="214"/>
      <c r="B45" s="100"/>
      <c r="C45" s="196"/>
      <c r="D45" s="196"/>
      <c r="E45" s="196"/>
      <c r="F45" s="196"/>
      <c r="G45" s="196"/>
      <c r="H45" s="207"/>
      <c r="I45" s="193"/>
    </row>
    <row r="46" spans="1:10" ht="12" hidden="1" customHeight="1" thickBot="1">
      <c r="A46" s="16"/>
      <c r="B46" s="12"/>
      <c r="C46" s="17"/>
      <c r="D46" s="18"/>
      <c r="E46" s="18"/>
      <c r="F46" s="19"/>
      <c r="G46" s="9"/>
      <c r="H46" s="22"/>
      <c r="I46" s="15"/>
    </row>
    <row r="47" spans="1:10" ht="12" hidden="1" customHeight="1">
      <c r="A47" s="209" t="s">
        <v>21</v>
      </c>
      <c r="B47" s="111" t="s">
        <v>4</v>
      </c>
      <c r="C47" s="195" t="s">
        <v>182</v>
      </c>
      <c r="D47" s="195" t="s">
        <v>183</v>
      </c>
      <c r="E47" s="195" t="s">
        <v>119</v>
      </c>
      <c r="F47" s="195" t="s">
        <v>116</v>
      </c>
      <c r="G47" s="195">
        <v>0</v>
      </c>
      <c r="H47" s="195" t="s">
        <v>184</v>
      </c>
      <c r="I47" s="193"/>
      <c r="J47" s="200">
        <v>13</v>
      </c>
    </row>
    <row r="48" spans="1:10" ht="12" hidden="1" customHeight="1" thickBot="1">
      <c r="A48" s="210"/>
      <c r="B48" s="134"/>
      <c r="C48" s="199"/>
      <c r="D48" s="199"/>
      <c r="E48" s="199"/>
      <c r="F48" s="199"/>
      <c r="G48" s="199"/>
      <c r="H48" s="199"/>
      <c r="I48" s="193"/>
      <c r="J48" s="200"/>
    </row>
    <row r="49" spans="1:10" ht="12" hidden="1" customHeight="1">
      <c r="A49" s="210"/>
      <c r="B49" s="134" t="s">
        <v>5</v>
      </c>
      <c r="C49" s="195" t="s">
        <v>185</v>
      </c>
      <c r="D49" s="195" t="s">
        <v>186</v>
      </c>
      <c r="E49" s="195" t="s">
        <v>119</v>
      </c>
      <c r="F49" s="195" t="s">
        <v>150</v>
      </c>
      <c r="G49" s="195">
        <v>0</v>
      </c>
      <c r="H49" s="195" t="s">
        <v>151</v>
      </c>
      <c r="I49" s="193"/>
      <c r="J49" s="200">
        <v>14</v>
      </c>
    </row>
    <row r="50" spans="1:10" ht="12" hidden="1" customHeight="1" thickBot="1">
      <c r="A50" s="210"/>
      <c r="B50" s="134"/>
      <c r="C50" s="199"/>
      <c r="D50" s="199"/>
      <c r="E50" s="199"/>
      <c r="F50" s="199"/>
      <c r="G50" s="199"/>
      <c r="H50" s="199"/>
      <c r="I50" s="193"/>
      <c r="J50" s="200"/>
    </row>
    <row r="51" spans="1:10" ht="12" hidden="1" customHeight="1">
      <c r="A51" s="210"/>
      <c r="B51" s="134" t="s">
        <v>6</v>
      </c>
      <c r="C51" s="195" t="s">
        <v>187</v>
      </c>
      <c r="D51" s="195" t="s">
        <v>188</v>
      </c>
      <c r="E51" s="195" t="s">
        <v>119</v>
      </c>
      <c r="F51" s="195" t="s">
        <v>189</v>
      </c>
      <c r="G51" s="195">
        <v>0</v>
      </c>
      <c r="H51" s="195" t="s">
        <v>190</v>
      </c>
      <c r="I51" s="15"/>
      <c r="J51" s="200">
        <v>15</v>
      </c>
    </row>
    <row r="52" spans="1:10" ht="12" hidden="1" customHeight="1" thickBot="1">
      <c r="A52" s="210"/>
      <c r="B52" s="134"/>
      <c r="C52" s="199"/>
      <c r="D52" s="199"/>
      <c r="E52" s="199"/>
      <c r="F52" s="199"/>
      <c r="G52" s="199"/>
      <c r="H52" s="199"/>
      <c r="I52" s="15"/>
      <c r="J52" s="200"/>
    </row>
    <row r="53" spans="1:10" ht="12" hidden="1" customHeight="1">
      <c r="A53" s="210"/>
      <c r="B53" s="134" t="s">
        <v>6</v>
      </c>
      <c r="C53" s="195" t="s">
        <v>191</v>
      </c>
      <c r="D53" s="195" t="s">
        <v>192</v>
      </c>
      <c r="E53" s="195" t="s">
        <v>119</v>
      </c>
      <c r="F53" s="195" t="s">
        <v>193</v>
      </c>
      <c r="G53" s="195">
        <v>0</v>
      </c>
      <c r="H53" s="195" t="s">
        <v>147</v>
      </c>
      <c r="I53" s="15"/>
      <c r="J53" s="200">
        <v>16</v>
      </c>
    </row>
    <row r="54" spans="1:10" ht="12" hidden="1" customHeight="1" thickBot="1">
      <c r="A54" s="210"/>
      <c r="B54" s="134"/>
      <c r="C54" s="199"/>
      <c r="D54" s="199"/>
      <c r="E54" s="199"/>
      <c r="F54" s="199"/>
      <c r="G54" s="199"/>
      <c r="H54" s="199"/>
      <c r="I54" s="15"/>
      <c r="J54" s="200"/>
    </row>
    <row r="55" spans="1:10" ht="12" hidden="1" customHeight="1">
      <c r="A55" s="210"/>
      <c r="B55" s="134" t="s">
        <v>14</v>
      </c>
      <c r="C55" s="195" t="s">
        <v>194</v>
      </c>
      <c r="D55" s="195" t="s">
        <v>195</v>
      </c>
      <c r="E55" s="195" t="s">
        <v>119</v>
      </c>
      <c r="F55" s="195" t="s">
        <v>196</v>
      </c>
      <c r="G55" s="195">
        <v>0</v>
      </c>
      <c r="H55" s="195" t="s">
        <v>197</v>
      </c>
      <c r="I55" s="136" t="s">
        <v>17</v>
      </c>
    </row>
    <row r="56" spans="1:10" ht="12" hidden="1" customHeight="1" thickBot="1">
      <c r="A56" s="210"/>
      <c r="B56" s="134"/>
      <c r="C56" s="199"/>
      <c r="D56" s="199"/>
      <c r="E56" s="199"/>
      <c r="F56" s="199"/>
      <c r="G56" s="199"/>
      <c r="H56" s="199"/>
      <c r="I56" s="136"/>
    </row>
    <row r="57" spans="1:10" ht="12" hidden="1" customHeight="1">
      <c r="A57" s="210"/>
      <c r="B57" s="134" t="s">
        <v>14</v>
      </c>
      <c r="C57" s="195" t="s">
        <v>198</v>
      </c>
      <c r="D57" s="195" t="s">
        <v>199</v>
      </c>
      <c r="E57" s="195" t="s">
        <v>119</v>
      </c>
      <c r="F57" s="195" t="s">
        <v>200</v>
      </c>
      <c r="G57" s="195">
        <v>0</v>
      </c>
      <c r="H57" s="206" t="s">
        <v>201</v>
      </c>
      <c r="I57" s="193"/>
    </row>
    <row r="58" spans="1:10" ht="12" hidden="1" customHeight="1" thickBot="1">
      <c r="A58" s="211"/>
      <c r="B58" s="100"/>
      <c r="C58" s="196"/>
      <c r="D58" s="196"/>
      <c r="E58" s="196"/>
      <c r="F58" s="196"/>
      <c r="G58" s="196"/>
      <c r="H58" s="207"/>
      <c r="I58" s="193"/>
    </row>
    <row r="59" spans="1:10" ht="12" hidden="1" customHeight="1" thickBot="1">
      <c r="A59" s="16"/>
      <c r="B59" s="12"/>
      <c r="C59" s="17"/>
      <c r="D59" s="18"/>
      <c r="E59" s="18"/>
      <c r="F59" s="19"/>
      <c r="G59" s="19"/>
      <c r="H59" s="22"/>
      <c r="I59" s="15"/>
    </row>
    <row r="60" spans="1:10" ht="12" hidden="1" customHeight="1">
      <c r="A60" s="212" t="s">
        <v>16</v>
      </c>
      <c r="B60" s="111" t="s">
        <v>4</v>
      </c>
      <c r="C60" s="195" t="s">
        <v>202</v>
      </c>
      <c r="D60" s="195" t="s">
        <v>203</v>
      </c>
      <c r="E60" s="195" t="s">
        <v>119</v>
      </c>
      <c r="F60" s="195" t="s">
        <v>170</v>
      </c>
      <c r="G60" s="195">
        <v>0</v>
      </c>
      <c r="H60" s="195" t="s">
        <v>171</v>
      </c>
      <c r="I60" s="193"/>
      <c r="J60" s="200">
        <v>17</v>
      </c>
    </row>
    <row r="61" spans="1:10" ht="12" hidden="1" customHeight="1" thickBot="1">
      <c r="A61" s="213"/>
      <c r="B61" s="134"/>
      <c r="C61" s="199"/>
      <c r="D61" s="199"/>
      <c r="E61" s="199"/>
      <c r="F61" s="199"/>
      <c r="G61" s="199"/>
      <c r="H61" s="199"/>
      <c r="I61" s="193"/>
      <c r="J61" s="200"/>
    </row>
    <row r="62" spans="1:10" ht="12" hidden="1" customHeight="1">
      <c r="A62" s="213"/>
      <c r="B62" s="134" t="s">
        <v>5</v>
      </c>
      <c r="C62" s="195" t="s">
        <v>204</v>
      </c>
      <c r="D62" s="195" t="s">
        <v>205</v>
      </c>
      <c r="E62" s="195" t="s">
        <v>119</v>
      </c>
      <c r="F62" s="195" t="s">
        <v>174</v>
      </c>
      <c r="G62" s="195">
        <v>0</v>
      </c>
      <c r="H62" s="195" t="s">
        <v>175</v>
      </c>
      <c r="I62" s="193"/>
      <c r="J62" s="200">
        <v>18</v>
      </c>
    </row>
    <row r="63" spans="1:10" ht="12" hidden="1" customHeight="1" thickBot="1">
      <c r="A63" s="213"/>
      <c r="B63" s="134"/>
      <c r="C63" s="199"/>
      <c r="D63" s="199"/>
      <c r="E63" s="199"/>
      <c r="F63" s="199"/>
      <c r="G63" s="199"/>
      <c r="H63" s="199"/>
      <c r="I63" s="193"/>
      <c r="J63" s="200"/>
    </row>
    <row r="64" spans="1:10" ht="12" hidden="1" customHeight="1">
      <c r="A64" s="213"/>
      <c r="B64" s="134" t="s">
        <v>6</v>
      </c>
      <c r="C64" s="195" t="s">
        <v>206</v>
      </c>
      <c r="D64" s="195" t="s">
        <v>207</v>
      </c>
      <c r="E64" s="195" t="s">
        <v>119</v>
      </c>
      <c r="F64" s="195" t="s">
        <v>196</v>
      </c>
      <c r="G64" s="195">
        <v>0</v>
      </c>
      <c r="H64" s="195" t="s">
        <v>208</v>
      </c>
      <c r="I64" s="15"/>
      <c r="J64" s="200">
        <v>19</v>
      </c>
    </row>
    <row r="65" spans="1:10" ht="12" hidden="1" customHeight="1" thickBot="1">
      <c r="A65" s="213"/>
      <c r="B65" s="134"/>
      <c r="C65" s="199"/>
      <c r="D65" s="199"/>
      <c r="E65" s="199"/>
      <c r="F65" s="199"/>
      <c r="G65" s="199"/>
      <c r="H65" s="199"/>
      <c r="I65" s="15"/>
      <c r="J65" s="200"/>
    </row>
    <row r="66" spans="1:10" ht="12" hidden="1" customHeight="1">
      <c r="A66" s="213"/>
      <c r="B66" s="134" t="s">
        <v>6</v>
      </c>
      <c r="C66" s="195" t="s">
        <v>209</v>
      </c>
      <c r="D66" s="195" t="s">
        <v>210</v>
      </c>
      <c r="E66" s="195" t="s">
        <v>119</v>
      </c>
      <c r="F66" s="195" t="s">
        <v>178</v>
      </c>
      <c r="G66" s="195">
        <v>0</v>
      </c>
      <c r="H66" s="195" t="s">
        <v>211</v>
      </c>
      <c r="I66" s="15"/>
      <c r="J66" s="200">
        <v>20</v>
      </c>
    </row>
    <row r="67" spans="1:10" ht="12" hidden="1" customHeight="1" thickBot="1">
      <c r="A67" s="213"/>
      <c r="B67" s="134"/>
      <c r="C67" s="199"/>
      <c r="D67" s="199"/>
      <c r="E67" s="199"/>
      <c r="F67" s="199"/>
      <c r="G67" s="199"/>
      <c r="H67" s="199"/>
      <c r="I67" s="15"/>
      <c r="J67" s="200"/>
    </row>
    <row r="68" spans="1:10" ht="12" hidden="1" customHeight="1">
      <c r="A68" s="213"/>
      <c r="B68" s="134" t="s">
        <v>14</v>
      </c>
      <c r="C68" s="195" t="s">
        <v>212</v>
      </c>
      <c r="D68" s="195" t="s">
        <v>213</v>
      </c>
      <c r="E68" s="195" t="s">
        <v>119</v>
      </c>
      <c r="F68" s="195" t="s">
        <v>214</v>
      </c>
      <c r="G68" s="195">
        <v>0</v>
      </c>
      <c r="H68" s="195" t="s">
        <v>215</v>
      </c>
      <c r="I68" s="193"/>
    </row>
    <row r="69" spans="1:10" ht="12" hidden="1" customHeight="1" thickBot="1">
      <c r="A69" s="213"/>
      <c r="B69" s="134"/>
      <c r="C69" s="199"/>
      <c r="D69" s="199"/>
      <c r="E69" s="199"/>
      <c r="F69" s="199"/>
      <c r="G69" s="199"/>
      <c r="H69" s="199"/>
      <c r="I69" s="193"/>
    </row>
    <row r="70" spans="1:10" ht="12" hidden="1" customHeight="1">
      <c r="A70" s="213"/>
      <c r="B70" s="134" t="s">
        <v>14</v>
      </c>
      <c r="C70" s="195" t="s">
        <v>216</v>
      </c>
      <c r="D70" s="195" t="s">
        <v>217</v>
      </c>
      <c r="E70" s="195" t="s">
        <v>119</v>
      </c>
      <c r="F70" s="195" t="s">
        <v>135</v>
      </c>
      <c r="G70" s="195">
        <v>0</v>
      </c>
      <c r="H70" s="206" t="s">
        <v>218</v>
      </c>
      <c r="I70" s="193"/>
    </row>
    <row r="71" spans="1:10" ht="12" hidden="1" customHeight="1" thickBot="1">
      <c r="A71" s="214"/>
      <c r="B71" s="100"/>
      <c r="C71" s="196"/>
      <c r="D71" s="196"/>
      <c r="E71" s="196"/>
      <c r="F71" s="196"/>
      <c r="G71" s="196"/>
      <c r="H71" s="207"/>
      <c r="I71" s="193"/>
    </row>
    <row r="72" spans="1:10" ht="12" hidden="1" customHeight="1" thickBot="1">
      <c r="B72" s="14"/>
      <c r="C72" s="10"/>
      <c r="D72" s="10"/>
      <c r="E72" s="34"/>
      <c r="F72" s="10"/>
      <c r="G72" s="9"/>
      <c r="H72" s="23"/>
      <c r="I72" s="11"/>
    </row>
    <row r="73" spans="1:10" ht="12" hidden="1" customHeight="1">
      <c r="A73" s="212" t="s">
        <v>22</v>
      </c>
      <c r="B73" s="111" t="s">
        <v>4</v>
      </c>
      <c r="C73" s="195" t="s">
        <v>219</v>
      </c>
      <c r="D73" s="195" t="s">
        <v>220</v>
      </c>
      <c r="E73" s="195" t="s">
        <v>119</v>
      </c>
      <c r="F73" s="195" t="s">
        <v>170</v>
      </c>
      <c r="G73" s="195">
        <v>0</v>
      </c>
      <c r="H73" s="195" t="s">
        <v>171</v>
      </c>
      <c r="I73" s="193"/>
      <c r="J73" s="200">
        <v>21</v>
      </c>
    </row>
    <row r="74" spans="1:10" ht="12" hidden="1" customHeight="1" thickBot="1">
      <c r="A74" s="213"/>
      <c r="B74" s="134"/>
      <c r="C74" s="199"/>
      <c r="D74" s="199"/>
      <c r="E74" s="199"/>
      <c r="F74" s="199"/>
      <c r="G74" s="199"/>
      <c r="H74" s="199"/>
      <c r="I74" s="193"/>
      <c r="J74" s="200"/>
    </row>
    <row r="75" spans="1:10" ht="12" hidden="1" customHeight="1">
      <c r="A75" s="213"/>
      <c r="B75" s="134" t="s">
        <v>5</v>
      </c>
      <c r="C75" s="195" t="s">
        <v>221</v>
      </c>
      <c r="D75" s="195" t="s">
        <v>222</v>
      </c>
      <c r="E75" s="195" t="s">
        <v>119</v>
      </c>
      <c r="F75" s="195" t="s">
        <v>146</v>
      </c>
      <c r="G75" s="195">
        <v>0</v>
      </c>
      <c r="H75" s="195" t="s">
        <v>147</v>
      </c>
      <c r="I75" s="193"/>
      <c r="J75" s="200">
        <v>22</v>
      </c>
    </row>
    <row r="76" spans="1:10" ht="12" hidden="1" customHeight="1" thickBot="1">
      <c r="A76" s="213"/>
      <c r="B76" s="134"/>
      <c r="C76" s="199"/>
      <c r="D76" s="199"/>
      <c r="E76" s="199"/>
      <c r="F76" s="199"/>
      <c r="G76" s="199"/>
      <c r="H76" s="199"/>
      <c r="I76" s="193"/>
      <c r="J76" s="200"/>
    </row>
    <row r="77" spans="1:10" ht="12" hidden="1" customHeight="1">
      <c r="A77" s="213"/>
      <c r="B77" s="134" t="s">
        <v>6</v>
      </c>
      <c r="C77" s="195" t="s">
        <v>223</v>
      </c>
      <c r="D77" s="195" t="s">
        <v>224</v>
      </c>
      <c r="E77" s="195" t="s">
        <v>119</v>
      </c>
      <c r="F77" s="195" t="s">
        <v>196</v>
      </c>
      <c r="G77" s="195">
        <v>0</v>
      </c>
      <c r="H77" s="195" t="s">
        <v>225</v>
      </c>
      <c r="I77" s="15"/>
      <c r="J77" s="200">
        <v>23</v>
      </c>
    </row>
    <row r="78" spans="1:10" ht="12" hidden="1" customHeight="1" thickBot="1">
      <c r="A78" s="213"/>
      <c r="B78" s="134"/>
      <c r="C78" s="199"/>
      <c r="D78" s="199"/>
      <c r="E78" s="199"/>
      <c r="F78" s="199"/>
      <c r="G78" s="199"/>
      <c r="H78" s="199"/>
      <c r="I78" s="15"/>
      <c r="J78" s="200"/>
    </row>
    <row r="79" spans="1:10" ht="12" hidden="1" customHeight="1">
      <c r="A79" s="213"/>
      <c r="B79" s="134" t="s">
        <v>6</v>
      </c>
      <c r="C79" s="195" t="s">
        <v>226</v>
      </c>
      <c r="D79" s="195" t="s">
        <v>227</v>
      </c>
      <c r="E79" s="195" t="s">
        <v>119</v>
      </c>
      <c r="F79" s="195" t="s">
        <v>228</v>
      </c>
      <c r="G79" s="195">
        <v>0</v>
      </c>
      <c r="H79" s="195" t="s">
        <v>215</v>
      </c>
      <c r="I79" s="15"/>
      <c r="J79" s="200">
        <v>24</v>
      </c>
    </row>
    <row r="80" spans="1:10" ht="12" hidden="1" customHeight="1" thickBot="1">
      <c r="A80" s="213"/>
      <c r="B80" s="134"/>
      <c r="C80" s="199"/>
      <c r="D80" s="199"/>
      <c r="E80" s="199"/>
      <c r="F80" s="199"/>
      <c r="G80" s="199"/>
      <c r="H80" s="199"/>
      <c r="I80" s="15"/>
      <c r="J80" s="200"/>
    </row>
    <row r="81" spans="1:10" ht="12" hidden="1" customHeight="1">
      <c r="A81" s="213"/>
      <c r="B81" s="134" t="s">
        <v>14</v>
      </c>
      <c r="C81" s="195" t="s">
        <v>229</v>
      </c>
      <c r="D81" s="195" t="s">
        <v>230</v>
      </c>
      <c r="E81" s="195" t="s">
        <v>119</v>
      </c>
      <c r="F81" s="195" t="s">
        <v>170</v>
      </c>
      <c r="G81" s="195">
        <v>0</v>
      </c>
      <c r="H81" s="195" t="s">
        <v>171</v>
      </c>
      <c r="I81" s="193"/>
    </row>
    <row r="82" spans="1:10" ht="12" hidden="1" customHeight="1" thickBot="1">
      <c r="A82" s="213"/>
      <c r="B82" s="134"/>
      <c r="C82" s="199"/>
      <c r="D82" s="199"/>
      <c r="E82" s="199"/>
      <c r="F82" s="199"/>
      <c r="G82" s="199"/>
      <c r="H82" s="199"/>
      <c r="I82" s="193"/>
    </row>
    <row r="83" spans="1:10" ht="12" hidden="1" customHeight="1">
      <c r="A83" s="213"/>
      <c r="B83" s="134" t="s">
        <v>14</v>
      </c>
      <c r="C83" s="195" t="s">
        <v>231</v>
      </c>
      <c r="D83" s="195" t="s">
        <v>232</v>
      </c>
      <c r="E83" s="195" t="s">
        <v>119</v>
      </c>
      <c r="F83" s="195" t="s">
        <v>154</v>
      </c>
      <c r="G83" s="195">
        <v>0</v>
      </c>
      <c r="H83" s="206" t="s">
        <v>233</v>
      </c>
      <c r="I83" s="193"/>
    </row>
    <row r="84" spans="1:10" ht="12" hidden="1" customHeight="1" thickBot="1">
      <c r="A84" s="214"/>
      <c r="B84" s="100"/>
      <c r="C84" s="196"/>
      <c r="D84" s="196"/>
      <c r="E84" s="196"/>
      <c r="F84" s="196"/>
      <c r="G84" s="196"/>
      <c r="H84" s="207"/>
      <c r="I84" s="193"/>
    </row>
    <row r="85" spans="1:10" ht="12" customHeight="1" thickBot="1">
      <c r="B85" s="13"/>
      <c r="C85" s="9"/>
      <c r="D85" s="9"/>
      <c r="E85" s="33"/>
      <c r="F85" s="9"/>
      <c r="G85" s="9"/>
      <c r="H85" s="24"/>
      <c r="I85" s="11"/>
    </row>
    <row r="86" spans="1:10" ht="12" customHeight="1">
      <c r="A86" s="209" t="s">
        <v>23</v>
      </c>
      <c r="B86" s="111" t="s">
        <v>4</v>
      </c>
      <c r="C86" s="195" t="str">
        <f>призеры!C72</f>
        <v>ТАБУРЧЕНКО Павел Алексеевич</v>
      </c>
      <c r="D86" s="195" t="str">
        <f>призеры!D72</f>
        <v>28.04.1989, МС</v>
      </c>
      <c r="E86" s="195" t="str">
        <f>призеры!E72</f>
        <v>ЦФО</v>
      </c>
      <c r="F86" s="195" t="str">
        <f>призеры!F72</f>
        <v>Брянская,</v>
      </c>
      <c r="G86" s="195"/>
      <c r="H86" s="195" t="str">
        <f>призеры!H72</f>
        <v>Михалин ВИ</v>
      </c>
      <c r="I86" s="193"/>
      <c r="J86" s="200">
        <v>25</v>
      </c>
    </row>
    <row r="87" spans="1:10" ht="12" customHeight="1" thickBot="1">
      <c r="A87" s="210"/>
      <c r="B87" s="134"/>
      <c r="C87" s="199"/>
      <c r="D87" s="199"/>
      <c r="E87" s="199"/>
      <c r="F87" s="199"/>
      <c r="G87" s="199"/>
      <c r="H87" s="199"/>
      <c r="I87" s="193"/>
      <c r="J87" s="200"/>
    </row>
    <row r="88" spans="1:10" ht="12" customHeight="1">
      <c r="A88" s="210"/>
      <c r="B88" s="134" t="s">
        <v>5</v>
      </c>
      <c r="C88" s="195" t="str">
        <f>призеры!C74</f>
        <v>УЛЬЯХОВ Александр Александрович</v>
      </c>
      <c r="D88" s="195" t="str">
        <f>призеры!D74</f>
        <v>16.07.1988, МСМК</v>
      </c>
      <c r="E88" s="195" t="str">
        <f>призеры!E74</f>
        <v>ЦФО</v>
      </c>
      <c r="F88" s="195" t="str">
        <f>призеры!F74</f>
        <v>Брянская,</v>
      </c>
      <c r="G88" s="195"/>
      <c r="H88" s="195" t="str">
        <f>призеры!H74</f>
        <v>Терешок АА, Терешок АА</v>
      </c>
      <c r="I88" s="193"/>
      <c r="J88" s="200">
        <v>26</v>
      </c>
    </row>
    <row r="89" spans="1:10" ht="12" customHeight="1" thickBot="1">
      <c r="A89" s="210"/>
      <c r="B89" s="134"/>
      <c r="C89" s="199"/>
      <c r="D89" s="199"/>
      <c r="E89" s="199"/>
      <c r="F89" s="199"/>
      <c r="G89" s="199"/>
      <c r="H89" s="199"/>
      <c r="I89" s="193"/>
      <c r="J89" s="200"/>
    </row>
    <row r="90" spans="1:10" ht="12" customHeight="1">
      <c r="A90" s="210"/>
      <c r="B90" s="134" t="s">
        <v>6</v>
      </c>
      <c r="C90" s="195" t="str">
        <f>призеры!C76</f>
        <v>ВОДОВСКОВ Михаил Юрьевич</v>
      </c>
      <c r="D90" s="195" t="str">
        <f>призеры!D76</f>
        <v>17.03.1995, МС</v>
      </c>
      <c r="E90" s="195" t="str">
        <f>призеры!E76</f>
        <v>ЦФО</v>
      </c>
      <c r="F90" s="195" t="str">
        <f>призеры!F76</f>
        <v>Рязанская,</v>
      </c>
      <c r="G90" s="195"/>
      <c r="H90" s="195" t="str">
        <f>призеры!H76</f>
        <v>Перетрухан ВН, Серегин СМ</v>
      </c>
      <c r="I90" s="15"/>
      <c r="J90" s="200">
        <v>27</v>
      </c>
    </row>
    <row r="91" spans="1:10" ht="12" customHeight="1" thickBot="1">
      <c r="A91" s="210"/>
      <c r="B91" s="134"/>
      <c r="C91" s="199"/>
      <c r="D91" s="199"/>
      <c r="E91" s="199"/>
      <c r="F91" s="199"/>
      <c r="G91" s="199"/>
      <c r="H91" s="199"/>
      <c r="I91" s="15"/>
      <c r="J91" s="200"/>
    </row>
    <row r="92" spans="1:10" ht="12" customHeight="1">
      <c r="A92" s="210"/>
      <c r="B92" s="134" t="s">
        <v>6</v>
      </c>
      <c r="C92" s="195" t="str">
        <f>призеры!C78</f>
        <v>МАНУКЯН Арутюн Самвелович</v>
      </c>
      <c r="D92" s="195" t="str">
        <f>призеры!D78</f>
        <v>29.03.1993, МС</v>
      </c>
      <c r="E92" s="195" t="str">
        <f>призеры!E78</f>
        <v>ЦФО</v>
      </c>
      <c r="F92" s="195" t="str">
        <f>призеры!F78</f>
        <v>Рязанская,</v>
      </c>
      <c r="G92" s="195"/>
      <c r="H92" s="195" t="str">
        <f>призеры!H78</f>
        <v>Перетрухин ВН, Серегин СМ</v>
      </c>
      <c r="I92" s="15"/>
      <c r="J92" s="200">
        <v>28</v>
      </c>
    </row>
    <row r="93" spans="1:10" ht="12" customHeight="1">
      <c r="A93" s="210"/>
      <c r="B93" s="134"/>
      <c r="C93" s="199"/>
      <c r="D93" s="199"/>
      <c r="E93" s="199"/>
      <c r="F93" s="199"/>
      <c r="G93" s="199"/>
      <c r="H93" s="199"/>
      <c r="I93" s="15"/>
      <c r="J93" s="200"/>
    </row>
    <row r="94" spans="1:10" ht="12" hidden="1" customHeight="1">
      <c r="A94" s="210"/>
      <c r="B94" s="134" t="s">
        <v>14</v>
      </c>
      <c r="C94" s="195" t="s">
        <v>234</v>
      </c>
      <c r="D94" s="195" t="s">
        <v>235</v>
      </c>
      <c r="E94" s="195" t="s">
        <v>119</v>
      </c>
      <c r="F94" s="195" t="s">
        <v>236</v>
      </c>
      <c r="G94" s="195">
        <v>0</v>
      </c>
      <c r="H94" s="195" t="s">
        <v>215</v>
      </c>
      <c r="I94" s="193"/>
    </row>
    <row r="95" spans="1:10" ht="12" hidden="1" customHeight="1" thickBot="1">
      <c r="A95" s="210"/>
      <c r="B95" s="134"/>
      <c r="C95" s="199"/>
      <c r="D95" s="199"/>
      <c r="E95" s="199"/>
      <c r="F95" s="199"/>
      <c r="G95" s="199"/>
      <c r="H95" s="199"/>
      <c r="I95" s="193"/>
    </row>
    <row r="96" spans="1:10" ht="12" hidden="1" customHeight="1">
      <c r="A96" s="210"/>
      <c r="B96" s="134" t="s">
        <v>14</v>
      </c>
      <c r="C96" s="195" t="s">
        <v>237</v>
      </c>
      <c r="D96" s="195" t="s">
        <v>238</v>
      </c>
      <c r="E96" s="195" t="s">
        <v>119</v>
      </c>
      <c r="F96" s="195" t="s">
        <v>115</v>
      </c>
      <c r="G96" s="195">
        <v>0</v>
      </c>
      <c r="H96" s="206" t="s">
        <v>239</v>
      </c>
      <c r="I96" s="193"/>
    </row>
    <row r="97" spans="1:10" ht="12" hidden="1" customHeight="1" thickBot="1">
      <c r="A97" s="211"/>
      <c r="B97" s="100"/>
      <c r="C97" s="196"/>
      <c r="D97" s="196"/>
      <c r="E97" s="196"/>
      <c r="F97" s="196"/>
      <c r="G97" s="196"/>
      <c r="H97" s="207"/>
      <c r="I97" s="193"/>
    </row>
    <row r="98" spans="1:10" ht="12" customHeight="1" thickBot="1">
      <c r="B98" s="13"/>
      <c r="C98" s="9"/>
      <c r="D98" s="9"/>
      <c r="E98" s="33"/>
      <c r="F98" s="9"/>
      <c r="G98" s="9"/>
      <c r="H98" s="24"/>
      <c r="I98" s="11"/>
    </row>
    <row r="99" spans="1:10" ht="12" customHeight="1">
      <c r="A99" s="188" t="str">
        <f>призеры!A85</f>
        <v>90 кг</v>
      </c>
      <c r="B99" s="205" t="s">
        <v>4</v>
      </c>
      <c r="C99" s="195" t="str">
        <f>призеры!C85</f>
        <v>САДКОВОЙ Павел Александрович</v>
      </c>
      <c r="D99" s="195" t="str">
        <f>призеры!D85</f>
        <v>04.04.1993, КМС</v>
      </c>
      <c r="E99" s="195" t="str">
        <f>призеры!E85</f>
        <v>ЦФО</v>
      </c>
      <c r="F99" s="195" t="str">
        <f>призеры!F85</f>
        <v>Воронежская,</v>
      </c>
      <c r="G99" s="195"/>
      <c r="H99" s="195" t="str">
        <f>призеры!H85</f>
        <v>Гончаров СЮ</v>
      </c>
      <c r="I99" s="193"/>
      <c r="J99" s="200">
        <v>29</v>
      </c>
    </row>
    <row r="100" spans="1:10" ht="12" customHeight="1" thickBot="1">
      <c r="A100" s="189"/>
      <c r="B100" s="203"/>
      <c r="C100" s="199"/>
      <c r="D100" s="199"/>
      <c r="E100" s="199"/>
      <c r="F100" s="199"/>
      <c r="G100" s="199"/>
      <c r="H100" s="199"/>
      <c r="I100" s="193"/>
      <c r="J100" s="200"/>
    </row>
    <row r="101" spans="1:10" ht="12" customHeight="1">
      <c r="A101" s="189"/>
      <c r="B101" s="203" t="s">
        <v>5</v>
      </c>
      <c r="C101" s="195" t="str">
        <f>призеры!C87</f>
        <v>ЧАЙКА Даниил Вадимович</v>
      </c>
      <c r="D101" s="195" t="str">
        <f>призеры!D87</f>
        <v>10.05.2000, КМС</v>
      </c>
      <c r="E101" s="195" t="str">
        <f>призеры!E87</f>
        <v>ЦФО</v>
      </c>
      <c r="F101" s="195" t="str">
        <f>призеры!F87</f>
        <v>Воронежская,</v>
      </c>
      <c r="G101" s="195"/>
      <c r="H101" s="195" t="str">
        <f>призеры!H87</f>
        <v>Гончаров СЮ</v>
      </c>
      <c r="I101" s="193"/>
      <c r="J101" s="200">
        <v>30</v>
      </c>
    </row>
    <row r="102" spans="1:10" ht="12" customHeight="1" thickBot="1">
      <c r="A102" s="189"/>
      <c r="B102" s="203"/>
      <c r="C102" s="199"/>
      <c r="D102" s="199"/>
      <c r="E102" s="199"/>
      <c r="F102" s="199"/>
      <c r="G102" s="199"/>
      <c r="H102" s="199"/>
      <c r="I102" s="193"/>
      <c r="J102" s="200"/>
    </row>
    <row r="103" spans="1:10" ht="12" customHeight="1">
      <c r="A103" s="189"/>
      <c r="B103" s="203" t="s">
        <v>6</v>
      </c>
      <c r="C103" s="195" t="str">
        <f>призеры!C89</f>
        <v>ЩЕГЛОВ Максим Юрьевич</v>
      </c>
      <c r="D103" s="195" t="str">
        <f>призеры!D89</f>
        <v>11.05.1994, КМС</v>
      </c>
      <c r="E103" s="195" t="str">
        <f>призеры!E89</f>
        <v>ЦФО</v>
      </c>
      <c r="F103" s="195" t="str">
        <f>призеры!F89</f>
        <v xml:space="preserve">Липецкая, </v>
      </c>
      <c r="G103" s="195"/>
      <c r="H103" s="195" t="str">
        <f>призеры!H89</f>
        <v>Смирнов ВВ</v>
      </c>
      <c r="I103" s="15"/>
      <c r="J103" s="200">
        <v>31</v>
      </c>
    </row>
    <row r="104" spans="1:10" ht="12" customHeight="1" thickBot="1">
      <c r="A104" s="189"/>
      <c r="B104" s="203"/>
      <c r="C104" s="199"/>
      <c r="D104" s="199"/>
      <c r="E104" s="199"/>
      <c r="F104" s="199"/>
      <c r="G104" s="199"/>
      <c r="H104" s="199"/>
      <c r="I104" s="15"/>
      <c r="J104" s="200"/>
    </row>
    <row r="105" spans="1:10" ht="12" customHeight="1">
      <c r="A105" s="189"/>
      <c r="B105" s="203" t="s">
        <v>6</v>
      </c>
      <c r="C105" s="195" t="str">
        <f>призеры!C91</f>
        <v>САПУНОВ Иван Дмитриевич</v>
      </c>
      <c r="D105" s="195" t="str">
        <f>призеры!D91</f>
        <v>19.09.1997, КМС</v>
      </c>
      <c r="E105" s="195" t="str">
        <f>призеры!E91</f>
        <v>ЦФО</v>
      </c>
      <c r="F105" s="195" t="str">
        <f>призеры!F91</f>
        <v>Рязанская,</v>
      </c>
      <c r="G105" s="195"/>
      <c r="H105" s="195" t="str">
        <f>призеры!H91</f>
        <v>Жуков СИ</v>
      </c>
      <c r="I105" s="15"/>
      <c r="J105" s="200">
        <v>32</v>
      </c>
    </row>
    <row r="106" spans="1:10" ht="12" customHeight="1" thickBot="1">
      <c r="A106" s="190"/>
      <c r="B106" s="204"/>
      <c r="C106" s="199"/>
      <c r="D106" s="199"/>
      <c r="E106" s="199"/>
      <c r="F106" s="199"/>
      <c r="G106" s="199"/>
      <c r="H106" s="199"/>
      <c r="I106" s="15"/>
      <c r="J106" s="200"/>
    </row>
    <row r="107" spans="1:10" ht="12" hidden="1" customHeight="1">
      <c r="A107" s="73"/>
      <c r="B107" s="99" t="s">
        <v>14</v>
      </c>
      <c r="C107" s="195" t="s">
        <v>253</v>
      </c>
      <c r="D107" s="195" t="s">
        <v>254</v>
      </c>
      <c r="E107" s="195" t="s">
        <v>119</v>
      </c>
      <c r="F107" s="195" t="s">
        <v>154</v>
      </c>
      <c r="G107" s="197">
        <v>0</v>
      </c>
      <c r="H107" s="195" t="s">
        <v>233</v>
      </c>
      <c r="I107" s="193"/>
    </row>
    <row r="108" spans="1:10" ht="12" hidden="1" customHeight="1" thickBot="1">
      <c r="A108" s="71"/>
      <c r="B108" s="134"/>
      <c r="C108" s="199"/>
      <c r="D108" s="199"/>
      <c r="E108" s="199"/>
      <c r="F108" s="199"/>
      <c r="G108" s="208"/>
      <c r="H108" s="199"/>
      <c r="I108" s="193"/>
    </row>
    <row r="109" spans="1:10" ht="12" hidden="1" customHeight="1">
      <c r="A109" s="71"/>
      <c r="B109" s="134" t="s">
        <v>14</v>
      </c>
      <c r="C109" s="195" t="s">
        <v>255</v>
      </c>
      <c r="D109" s="195" t="s">
        <v>256</v>
      </c>
      <c r="E109" s="195" t="s">
        <v>119</v>
      </c>
      <c r="F109" s="195" t="s">
        <v>257</v>
      </c>
      <c r="G109" s="197">
        <v>0</v>
      </c>
      <c r="H109" s="206" t="s">
        <v>215</v>
      </c>
      <c r="I109" s="193"/>
    </row>
    <row r="110" spans="1:10" ht="12" hidden="1" customHeight="1" thickBot="1">
      <c r="A110" s="72"/>
      <c r="B110" s="100"/>
      <c r="C110" s="196"/>
      <c r="D110" s="196"/>
      <c r="E110" s="196"/>
      <c r="F110" s="196"/>
      <c r="G110" s="198"/>
      <c r="H110" s="207"/>
      <c r="I110" s="193"/>
    </row>
    <row r="111" spans="1:10" ht="12" customHeight="1" thickBot="1">
      <c r="B111" s="13"/>
      <c r="C111" s="9"/>
      <c r="D111" s="9"/>
      <c r="E111" s="33"/>
      <c r="F111" s="9"/>
      <c r="G111" s="66"/>
      <c r="H111" s="24"/>
      <c r="I111" s="11"/>
    </row>
    <row r="112" spans="1:10" ht="12" customHeight="1">
      <c r="A112" s="188" t="str">
        <f>призеры!A98</f>
        <v>100 кг</v>
      </c>
      <c r="B112" s="205" t="s">
        <v>4</v>
      </c>
      <c r="C112" s="195" t="str">
        <f>призеры!C98</f>
        <v>ШАМХАЛОВ Руслан Хайбулаевич</v>
      </c>
      <c r="D112" s="195" t="str">
        <f>призеры!D98</f>
        <v>06.05.1991, МС</v>
      </c>
      <c r="E112" s="195" t="str">
        <f>призеры!E98</f>
        <v>ЦФО</v>
      </c>
      <c r="F112" s="195" t="str">
        <f>призеры!F98</f>
        <v>Рязанская,</v>
      </c>
      <c r="G112" s="195">
        <f>призеры!G98</f>
        <v>0</v>
      </c>
      <c r="H112" s="195" t="str">
        <f>призеры!H98</f>
        <v>Гаврюшин ЮА, Гришакин КВ</v>
      </c>
      <c r="I112" s="193"/>
      <c r="J112" s="200">
        <v>33</v>
      </c>
    </row>
    <row r="113" spans="1:10" ht="12" customHeight="1" thickBot="1">
      <c r="A113" s="189"/>
      <c r="B113" s="203"/>
      <c r="C113" s="199"/>
      <c r="D113" s="199"/>
      <c r="E113" s="199"/>
      <c r="F113" s="199"/>
      <c r="G113" s="199"/>
      <c r="H113" s="199"/>
      <c r="I113" s="193"/>
      <c r="J113" s="200"/>
    </row>
    <row r="114" spans="1:10" ht="12" customHeight="1">
      <c r="A114" s="189"/>
      <c r="B114" s="203" t="s">
        <v>5</v>
      </c>
      <c r="C114" s="195" t="str">
        <f>призеры!C100</f>
        <v>БОНДАРЕНКО Дмитрий Владимирович</v>
      </c>
      <c r="D114" s="195" t="str">
        <f>призеры!D100</f>
        <v>02.08.1987, МС</v>
      </c>
      <c r="E114" s="195" t="str">
        <f>призеры!E100</f>
        <v>ЦФО</v>
      </c>
      <c r="F114" s="195" t="str">
        <f>призеры!F100</f>
        <v>Московская,</v>
      </c>
      <c r="G114" s="195">
        <f>призеры!G100</f>
        <v>0</v>
      </c>
      <c r="H114" s="195" t="str">
        <f>призеры!H100</f>
        <v>Малов МВ</v>
      </c>
      <c r="I114" s="193"/>
      <c r="J114" s="200">
        <v>34</v>
      </c>
    </row>
    <row r="115" spans="1:10" ht="12" customHeight="1" thickBot="1">
      <c r="A115" s="189"/>
      <c r="B115" s="203"/>
      <c r="C115" s="199"/>
      <c r="D115" s="199"/>
      <c r="E115" s="199"/>
      <c r="F115" s="199"/>
      <c r="G115" s="199"/>
      <c r="H115" s="199"/>
      <c r="I115" s="193"/>
      <c r="J115" s="200"/>
    </row>
    <row r="116" spans="1:10" ht="12" customHeight="1">
      <c r="A116" s="189"/>
      <c r="B116" s="203" t="s">
        <v>6</v>
      </c>
      <c r="C116" s="195" t="str">
        <f>призеры!C102</f>
        <v>СВЯТСКИЙ Петр Владимирович</v>
      </c>
      <c r="D116" s="195" t="str">
        <f>призеры!D102</f>
        <v>12.07.1996, КМС</v>
      </c>
      <c r="E116" s="195" t="str">
        <f>призеры!E102</f>
        <v>ЦФО</v>
      </c>
      <c r="F116" s="195" t="str">
        <f>призеры!F102</f>
        <v>Рязанская,</v>
      </c>
      <c r="G116" s="195">
        <f>призеры!G102</f>
        <v>0</v>
      </c>
      <c r="H116" s="195" t="str">
        <f>призеры!H102</f>
        <v>Болодаев ВН, Жуков СИ</v>
      </c>
      <c r="I116" s="15"/>
      <c r="J116" s="200">
        <v>35</v>
      </c>
    </row>
    <row r="117" spans="1:10" ht="12" customHeight="1" thickBot="1">
      <c r="A117" s="189"/>
      <c r="B117" s="203"/>
      <c r="C117" s="199"/>
      <c r="D117" s="199"/>
      <c r="E117" s="199"/>
      <c r="F117" s="199"/>
      <c r="G117" s="199"/>
      <c r="H117" s="199"/>
      <c r="I117" s="15"/>
      <c r="J117" s="200"/>
    </row>
    <row r="118" spans="1:10" ht="12" customHeight="1">
      <c r="A118" s="189"/>
      <c r="B118" s="203" t="s">
        <v>6</v>
      </c>
      <c r="C118" s="195" t="str">
        <f>призеры!C104</f>
        <v>МИРЗАЕВ Расул Джахнарович</v>
      </c>
      <c r="D118" s="195" t="str">
        <f>призеры!D104</f>
        <v>10.06.1993, МС</v>
      </c>
      <c r="E118" s="195" t="str">
        <f>призеры!E104</f>
        <v>ЦФО</v>
      </c>
      <c r="F118" s="195" t="str">
        <f>призеры!F104</f>
        <v xml:space="preserve">Владимирская, </v>
      </c>
      <c r="G118" s="195">
        <f>призеры!G104</f>
        <v>0</v>
      </c>
      <c r="H118" s="195" t="str">
        <f>призеры!H104</f>
        <v>Куприков АА, Бочаров СА</v>
      </c>
      <c r="I118" s="15"/>
      <c r="J118" s="200">
        <v>36</v>
      </c>
    </row>
    <row r="119" spans="1:10" ht="12" customHeight="1" thickBot="1">
      <c r="A119" s="190"/>
      <c r="B119" s="204"/>
      <c r="C119" s="199"/>
      <c r="D119" s="199"/>
      <c r="E119" s="199"/>
      <c r="F119" s="199"/>
      <c r="G119" s="199"/>
      <c r="H119" s="199"/>
      <c r="I119" s="15"/>
      <c r="J119" s="200"/>
    </row>
    <row r="120" spans="1:10" ht="12" hidden="1" customHeight="1">
      <c r="A120" s="68"/>
      <c r="B120" s="99" t="s">
        <v>14</v>
      </c>
      <c r="C120" s="195" t="s">
        <v>258</v>
      </c>
      <c r="D120" s="195" t="s">
        <v>259</v>
      </c>
      <c r="E120" s="195" t="s">
        <v>119</v>
      </c>
      <c r="F120" s="195" t="s">
        <v>116</v>
      </c>
      <c r="G120" s="197">
        <v>0</v>
      </c>
      <c r="H120" s="195" t="s">
        <v>260</v>
      </c>
      <c r="I120" s="193"/>
    </row>
    <row r="121" spans="1:10" ht="12" hidden="1" customHeight="1" thickBot="1">
      <c r="A121" s="68"/>
      <c r="B121" s="134"/>
      <c r="C121" s="199"/>
      <c r="D121" s="199"/>
      <c r="E121" s="199"/>
      <c r="F121" s="199"/>
      <c r="G121" s="208"/>
      <c r="H121" s="199"/>
      <c r="I121" s="193"/>
    </row>
    <row r="122" spans="1:10" ht="12" hidden="1" customHeight="1">
      <c r="A122" s="68"/>
      <c r="B122" s="134" t="s">
        <v>15</v>
      </c>
      <c r="C122" s="195" t="s">
        <v>261</v>
      </c>
      <c r="D122" s="195" t="s">
        <v>262</v>
      </c>
      <c r="E122" s="195" t="s">
        <v>119</v>
      </c>
      <c r="F122" s="195" t="s">
        <v>196</v>
      </c>
      <c r="G122" s="197">
        <v>0</v>
      </c>
      <c r="H122" s="206" t="s">
        <v>263</v>
      </c>
      <c r="I122" s="193"/>
    </row>
    <row r="123" spans="1:10" ht="12" hidden="1" customHeight="1" thickBot="1">
      <c r="A123" s="69"/>
      <c r="B123" s="100"/>
      <c r="C123" s="196"/>
      <c r="D123" s="196"/>
      <c r="E123" s="196"/>
      <c r="F123" s="196"/>
      <c r="G123" s="198"/>
      <c r="H123" s="207"/>
      <c r="I123" s="193"/>
    </row>
    <row r="124" spans="1:10" ht="12" customHeight="1" thickBot="1">
      <c r="B124" s="13"/>
      <c r="C124" s="9"/>
      <c r="D124" s="9"/>
      <c r="E124" s="33"/>
      <c r="F124" s="9"/>
      <c r="G124" s="66"/>
      <c r="H124" s="24"/>
      <c r="I124" s="11"/>
    </row>
    <row r="125" spans="1:10" ht="12" customHeight="1">
      <c r="A125" s="188" t="str">
        <f>призеры!A111</f>
        <v>св 100 кг</v>
      </c>
      <c r="B125" s="205" t="s">
        <v>4</v>
      </c>
      <c r="C125" s="191" t="str">
        <f>призеры!C111</f>
        <v>ПЛЕШАКОВ Виталий Олегович</v>
      </c>
      <c r="D125" s="191" t="str">
        <f>призеры!D111</f>
        <v>14.03.1997, МС</v>
      </c>
      <c r="E125" s="191" t="str">
        <f>призеры!E111</f>
        <v>ЦФО</v>
      </c>
      <c r="F125" s="191" t="str">
        <f>призеры!F111</f>
        <v>Тамбовская,</v>
      </c>
      <c r="G125" s="191">
        <f>призеры!G111</f>
        <v>0</v>
      </c>
      <c r="H125" s="191" t="str">
        <f>призеры!H111</f>
        <v>Быков ЕН, Плешаков ОА</v>
      </c>
      <c r="I125" s="193"/>
      <c r="J125" s="200">
        <v>37</v>
      </c>
    </row>
    <row r="126" spans="1:10" ht="12" customHeight="1" thickBot="1">
      <c r="A126" s="189"/>
      <c r="B126" s="203"/>
      <c r="C126" s="194"/>
      <c r="D126" s="194"/>
      <c r="E126" s="194"/>
      <c r="F126" s="194"/>
      <c r="G126" s="194"/>
      <c r="H126" s="194"/>
      <c r="I126" s="193"/>
      <c r="J126" s="200"/>
    </row>
    <row r="127" spans="1:10" ht="12" customHeight="1">
      <c r="A127" s="189"/>
      <c r="B127" s="203" t="s">
        <v>5</v>
      </c>
      <c r="C127" s="191" t="str">
        <f>призеры!C113</f>
        <v>МОЛОДЫХ Владимир Алексеевич</v>
      </c>
      <c r="D127" s="191" t="str">
        <f>призеры!D113</f>
        <v>23.05.1995, МС</v>
      </c>
      <c r="E127" s="191" t="str">
        <f>призеры!E113</f>
        <v>ЦФО</v>
      </c>
      <c r="F127" s="191" t="str">
        <f>призеры!F113</f>
        <v>Белгородская,</v>
      </c>
      <c r="G127" s="191">
        <f>призеры!G113</f>
        <v>0</v>
      </c>
      <c r="H127" s="191" t="str">
        <f>призеры!H113</f>
        <v>Безрук АА, Гельбахиани КР</v>
      </c>
      <c r="I127" s="193"/>
      <c r="J127" s="200">
        <v>38</v>
      </c>
    </row>
    <row r="128" spans="1:10" ht="12" customHeight="1" thickBot="1">
      <c r="A128" s="189"/>
      <c r="B128" s="203"/>
      <c r="C128" s="194"/>
      <c r="D128" s="194"/>
      <c r="E128" s="194"/>
      <c r="F128" s="194"/>
      <c r="G128" s="194"/>
      <c r="H128" s="194"/>
      <c r="I128" s="193"/>
      <c r="J128" s="200"/>
    </row>
    <row r="129" spans="1:10" ht="12" customHeight="1">
      <c r="A129" s="189"/>
      <c r="B129" s="203" t="s">
        <v>6</v>
      </c>
      <c r="C129" s="191" t="str">
        <f>призеры!C115</f>
        <v>ПЕРШИН Александр Юрьевич</v>
      </c>
      <c r="D129" s="191" t="str">
        <f>призеры!D115</f>
        <v>14.08.1998, КМС</v>
      </c>
      <c r="E129" s="191" t="str">
        <f>призеры!E115</f>
        <v>ЦФО</v>
      </c>
      <c r="F129" s="191" t="str">
        <f>призеры!F115</f>
        <v>Белгородская,</v>
      </c>
      <c r="G129" s="191">
        <f>призеры!G115</f>
        <v>0</v>
      </c>
      <c r="H129" s="191" t="str">
        <f>призеры!H115</f>
        <v>Немшилов ОП</v>
      </c>
      <c r="I129" s="15"/>
      <c r="J129" s="200">
        <v>39</v>
      </c>
    </row>
    <row r="130" spans="1:10" ht="12" customHeight="1" thickBot="1">
      <c r="A130" s="189"/>
      <c r="B130" s="203"/>
      <c r="C130" s="194"/>
      <c r="D130" s="194"/>
      <c r="E130" s="194"/>
      <c r="F130" s="194"/>
      <c r="G130" s="194"/>
      <c r="H130" s="194"/>
      <c r="I130" s="15"/>
      <c r="J130" s="200"/>
    </row>
    <row r="131" spans="1:10" ht="12" customHeight="1">
      <c r="A131" s="189"/>
      <c r="B131" s="203" t="s">
        <v>6</v>
      </c>
      <c r="C131" s="191" t="str">
        <f>призеры!C117</f>
        <v>Трусов Сергей Сергеевич</v>
      </c>
      <c r="D131" s="191" t="str">
        <f>призеры!D117</f>
        <v>12.04.1997, КМС</v>
      </c>
      <c r="E131" s="191" t="str">
        <f>призеры!E117</f>
        <v>ЦФО</v>
      </c>
      <c r="F131" s="191" t="str">
        <f>призеры!F117</f>
        <v>Брянская,</v>
      </c>
      <c r="G131" s="191">
        <f>призеры!G117</f>
        <v>0</v>
      </c>
      <c r="H131" s="191" t="str">
        <f>призеры!H117</f>
        <v>Терешок АА</v>
      </c>
      <c r="I131" s="15"/>
      <c r="J131" s="200">
        <v>40</v>
      </c>
    </row>
    <row r="132" spans="1:10" ht="12" customHeight="1" thickBot="1">
      <c r="A132" s="190"/>
      <c r="B132" s="204"/>
      <c r="C132" s="194"/>
      <c r="D132" s="194"/>
      <c r="E132" s="194"/>
      <c r="F132" s="194"/>
      <c r="G132" s="194"/>
      <c r="H132" s="194"/>
      <c r="I132" s="15"/>
      <c r="J132" s="200"/>
    </row>
    <row r="133" spans="1:10" ht="12" hidden="1" customHeight="1">
      <c r="A133" s="74"/>
      <c r="B133" s="201" t="s">
        <v>14</v>
      </c>
      <c r="C133" s="191" t="s">
        <v>264</v>
      </c>
      <c r="D133" s="191" t="s">
        <v>265</v>
      </c>
      <c r="E133" s="191" t="s">
        <v>119</v>
      </c>
      <c r="F133" s="191" t="s">
        <v>115</v>
      </c>
      <c r="G133" s="191">
        <v>0</v>
      </c>
      <c r="H133" s="191" t="s">
        <v>266</v>
      </c>
      <c r="I133" s="193"/>
    </row>
    <row r="134" spans="1:10" ht="12" hidden="1" customHeight="1" thickBot="1">
      <c r="A134" s="70"/>
      <c r="B134" s="202"/>
      <c r="C134" s="194"/>
      <c r="D134" s="194"/>
      <c r="E134" s="194"/>
      <c r="F134" s="194"/>
      <c r="G134" s="194"/>
      <c r="H134" s="194"/>
      <c r="I134" s="193"/>
    </row>
    <row r="135" spans="1:10" ht="12" hidden="1" customHeight="1">
      <c r="A135" s="71"/>
      <c r="B135" s="99" t="s">
        <v>14</v>
      </c>
      <c r="C135" s="191" t="s">
        <v>267</v>
      </c>
      <c r="D135" s="191" t="s">
        <v>268</v>
      </c>
      <c r="E135" s="191" t="s">
        <v>119</v>
      </c>
      <c r="F135" s="191" t="s">
        <v>115</v>
      </c>
      <c r="G135" s="191">
        <v>0</v>
      </c>
      <c r="H135" s="191" t="s">
        <v>269</v>
      </c>
      <c r="I135" s="193"/>
    </row>
    <row r="136" spans="1:10" ht="12" hidden="1" customHeight="1" thickBot="1">
      <c r="A136" s="72"/>
      <c r="B136" s="100"/>
      <c r="C136" s="192"/>
      <c r="D136" s="192"/>
      <c r="E136" s="192"/>
      <c r="F136" s="192"/>
      <c r="G136" s="192"/>
      <c r="H136" s="192"/>
      <c r="I136" s="193"/>
    </row>
    <row r="137" spans="1:10" ht="9" customHeight="1">
      <c r="B137" s="12"/>
      <c r="C137" s="3"/>
      <c r="D137" s="4"/>
      <c r="E137" s="4"/>
      <c r="F137" s="5"/>
      <c r="G137" s="5"/>
      <c r="H137" s="3"/>
    </row>
    <row r="138" spans="1:10" ht="29.25" customHeight="1">
      <c r="A138" s="1"/>
      <c r="B138" s="2"/>
      <c r="C138" s="3"/>
      <c r="D138" s="4"/>
      <c r="E138" s="4"/>
      <c r="F138" s="5"/>
      <c r="G138" s="5"/>
      <c r="H138" s="3"/>
      <c r="J138" s="1"/>
    </row>
    <row r="139" spans="1:10" ht="12" customHeight="1">
      <c r="A139" s="1"/>
      <c r="B139" s="26" t="str">
        <f>призеры!B125</f>
        <v>Гл. судья, судья ВК</v>
      </c>
      <c r="C139" s="6"/>
      <c r="D139" s="6"/>
      <c r="E139" s="35"/>
      <c r="F139" s="26" t="str">
        <f>призеры!F125</f>
        <v>С.В.Сапожников</v>
      </c>
      <c r="G139" s="26"/>
      <c r="H139" s="6"/>
    </row>
    <row r="140" spans="1:10" ht="21.75" customHeight="1">
      <c r="A140" s="1"/>
      <c r="B140" s="26"/>
      <c r="C140" s="7"/>
      <c r="D140" s="7"/>
      <c r="E140" s="36"/>
      <c r="F140" s="25" t="str">
        <f>призеры!F126</f>
        <v>/Ярославль/</v>
      </c>
      <c r="G140" s="25"/>
      <c r="H140" s="7"/>
    </row>
    <row r="141" spans="1:10" ht="12" customHeight="1">
      <c r="A141" s="1"/>
      <c r="B141" s="26" t="str">
        <f>призеры!B127</f>
        <v>Гл. секретарь, судья ВК</v>
      </c>
      <c r="C141" s="7"/>
      <c r="D141" s="7"/>
      <c r="E141" s="36"/>
      <c r="F141" s="26" t="str">
        <f>призеры!F127</f>
        <v>А.Н.Шелепин</v>
      </c>
      <c r="G141" s="26"/>
      <c r="H141" s="6"/>
    </row>
    <row r="142" spans="1:10" ht="12" customHeight="1">
      <c r="C142" s="1"/>
      <c r="F142" t="str">
        <f>призеры!F128</f>
        <v>/Рыбинск/</v>
      </c>
      <c r="H142" s="7"/>
    </row>
    <row r="147" spans="19:19">
      <c r="S147" t="s">
        <v>13</v>
      </c>
    </row>
  </sheetData>
  <mergeCells count="524">
    <mergeCell ref="A1:I1"/>
    <mergeCell ref="A2:I2"/>
    <mergeCell ref="A3:I3"/>
    <mergeCell ref="A4:I4"/>
    <mergeCell ref="A5:I5"/>
    <mergeCell ref="B6:B7"/>
    <mergeCell ref="C6:C7"/>
    <mergeCell ref="D6:D7"/>
    <mergeCell ref="E6:E7"/>
    <mergeCell ref="F6:F7"/>
    <mergeCell ref="G6:G7"/>
    <mergeCell ref="H6:H7"/>
    <mergeCell ref="I6:I7"/>
    <mergeCell ref="A8:A19"/>
    <mergeCell ref="B8:B9"/>
    <mergeCell ref="C8:C9"/>
    <mergeCell ref="D8:D9"/>
    <mergeCell ref="E8:E9"/>
    <mergeCell ref="F8:F9"/>
    <mergeCell ref="G8:G9"/>
    <mergeCell ref="B10:B11"/>
    <mergeCell ref="C10:C11"/>
    <mergeCell ref="D10:D11"/>
    <mergeCell ref="E10:E11"/>
    <mergeCell ref="F10:F11"/>
    <mergeCell ref="G10:G11"/>
    <mergeCell ref="G12:G13"/>
    <mergeCell ref="B12:B13"/>
    <mergeCell ref="C12:C13"/>
    <mergeCell ref="D12:D13"/>
    <mergeCell ref="E12:E13"/>
    <mergeCell ref="F12:F13"/>
    <mergeCell ref="D16:D17"/>
    <mergeCell ref="E16:E17"/>
    <mergeCell ref="F16:F17"/>
    <mergeCell ref="G16:G17"/>
    <mergeCell ref="B14:B15"/>
    <mergeCell ref="H12:H13"/>
    <mergeCell ref="I12:I13"/>
    <mergeCell ref="H8:H9"/>
    <mergeCell ref="I8:I9"/>
    <mergeCell ref="J8:J9"/>
    <mergeCell ref="H10:H11"/>
    <mergeCell ref="G14:G15"/>
    <mergeCell ref="H14:H15"/>
    <mergeCell ref="J14:J15"/>
    <mergeCell ref="I10:I11"/>
    <mergeCell ref="J10:J11"/>
    <mergeCell ref="J12:J13"/>
    <mergeCell ref="C14:C15"/>
    <mergeCell ref="D14:D15"/>
    <mergeCell ref="E14:E15"/>
    <mergeCell ref="F14:F15"/>
    <mergeCell ref="H16:H17"/>
    <mergeCell ref="B18:B19"/>
    <mergeCell ref="C18:C19"/>
    <mergeCell ref="D18:D19"/>
    <mergeCell ref="E18:E19"/>
    <mergeCell ref="F18:F19"/>
    <mergeCell ref="G18:G19"/>
    <mergeCell ref="H18:H19"/>
    <mergeCell ref="B16:B17"/>
    <mergeCell ref="C16:C17"/>
    <mergeCell ref="I18:I19"/>
    <mergeCell ref="A21:A32"/>
    <mergeCell ref="B21:B22"/>
    <mergeCell ref="C21:C22"/>
    <mergeCell ref="D21:D22"/>
    <mergeCell ref="E21:E22"/>
    <mergeCell ref="F21:F22"/>
    <mergeCell ref="G21:G22"/>
    <mergeCell ref="H21:H22"/>
    <mergeCell ref="I21:I22"/>
    <mergeCell ref="B25:B26"/>
    <mergeCell ref="C25:C26"/>
    <mergeCell ref="D25:D26"/>
    <mergeCell ref="E25:E26"/>
    <mergeCell ref="F25:F26"/>
    <mergeCell ref="G25:G26"/>
    <mergeCell ref="H25:H26"/>
    <mergeCell ref="B29:B30"/>
    <mergeCell ref="C29:C30"/>
    <mergeCell ref="D29:D30"/>
    <mergeCell ref="E29:E30"/>
    <mergeCell ref="F29:F30"/>
    <mergeCell ref="G29:G30"/>
    <mergeCell ref="H29:H30"/>
    <mergeCell ref="J21:J22"/>
    <mergeCell ref="B23:B24"/>
    <mergeCell ref="C23:C24"/>
    <mergeCell ref="D23:D24"/>
    <mergeCell ref="E23:E24"/>
    <mergeCell ref="F23:F24"/>
    <mergeCell ref="G23:G24"/>
    <mergeCell ref="H23:H24"/>
    <mergeCell ref="I23:I24"/>
    <mergeCell ref="J23:J24"/>
    <mergeCell ref="J25:J26"/>
    <mergeCell ref="B27:B28"/>
    <mergeCell ref="C27:C28"/>
    <mergeCell ref="D27:D28"/>
    <mergeCell ref="E27:E28"/>
    <mergeCell ref="F27:F28"/>
    <mergeCell ref="G27:G28"/>
    <mergeCell ref="H27:H28"/>
    <mergeCell ref="J27:J28"/>
    <mergeCell ref="I29:I30"/>
    <mergeCell ref="P30:P31"/>
    <mergeCell ref="B31:B32"/>
    <mergeCell ref="C31:C32"/>
    <mergeCell ref="D31:D32"/>
    <mergeCell ref="E31:E32"/>
    <mergeCell ref="F31:F32"/>
    <mergeCell ref="G31:G32"/>
    <mergeCell ref="H31:H32"/>
    <mergeCell ref="I31:I32"/>
    <mergeCell ref="A34:A45"/>
    <mergeCell ref="B34:B35"/>
    <mergeCell ref="C34:C35"/>
    <mergeCell ref="D34:D35"/>
    <mergeCell ref="E34:E35"/>
    <mergeCell ref="F34:F35"/>
    <mergeCell ref="G34:G35"/>
    <mergeCell ref="H34:H35"/>
    <mergeCell ref="I34:I35"/>
    <mergeCell ref="B38:B39"/>
    <mergeCell ref="C38:C39"/>
    <mergeCell ref="D38:D39"/>
    <mergeCell ref="E38:E39"/>
    <mergeCell ref="F38:F39"/>
    <mergeCell ref="G38:G39"/>
    <mergeCell ref="H38:H39"/>
    <mergeCell ref="B42:B43"/>
    <mergeCell ref="C42:C43"/>
    <mergeCell ref="D42:D43"/>
    <mergeCell ref="E42:E43"/>
    <mergeCell ref="F42:F43"/>
    <mergeCell ref="G42:G43"/>
    <mergeCell ref="H42:H43"/>
    <mergeCell ref="I42:I43"/>
    <mergeCell ref="J34:J35"/>
    <mergeCell ref="B36:B37"/>
    <mergeCell ref="C36:C37"/>
    <mergeCell ref="D36:D37"/>
    <mergeCell ref="E36:E37"/>
    <mergeCell ref="F36:F37"/>
    <mergeCell ref="G36:G37"/>
    <mergeCell ref="H36:H37"/>
    <mergeCell ref="I36:I37"/>
    <mergeCell ref="J36:J37"/>
    <mergeCell ref="J38:J39"/>
    <mergeCell ref="B40:B41"/>
    <mergeCell ref="C40:C41"/>
    <mergeCell ref="D40:D41"/>
    <mergeCell ref="E40:E41"/>
    <mergeCell ref="F40:F41"/>
    <mergeCell ref="G40:G41"/>
    <mergeCell ref="H40:H41"/>
    <mergeCell ref="J40:J41"/>
    <mergeCell ref="B44:B45"/>
    <mergeCell ref="C44:C45"/>
    <mergeCell ref="D44:D45"/>
    <mergeCell ref="E44:E45"/>
    <mergeCell ref="F44:F45"/>
    <mergeCell ref="G44:G45"/>
    <mergeCell ref="H44:H45"/>
    <mergeCell ref="I44:I45"/>
    <mergeCell ref="A47:A58"/>
    <mergeCell ref="B47:B48"/>
    <mergeCell ref="C47:C48"/>
    <mergeCell ref="D47:D48"/>
    <mergeCell ref="E47:E48"/>
    <mergeCell ref="F47:F48"/>
    <mergeCell ref="B55:B56"/>
    <mergeCell ref="C55:C56"/>
    <mergeCell ref="D55:D56"/>
    <mergeCell ref="E55:E56"/>
    <mergeCell ref="G47:G48"/>
    <mergeCell ref="H47:H48"/>
    <mergeCell ref="I47:I48"/>
    <mergeCell ref="B51:B52"/>
    <mergeCell ref="C51:C52"/>
    <mergeCell ref="D51:D52"/>
    <mergeCell ref="J47:J48"/>
    <mergeCell ref="B49:B50"/>
    <mergeCell ref="C49:C50"/>
    <mergeCell ref="D49:D50"/>
    <mergeCell ref="E49:E50"/>
    <mergeCell ref="F49:F50"/>
    <mergeCell ref="G49:G50"/>
    <mergeCell ref="H49:H50"/>
    <mergeCell ref="I49:I50"/>
    <mergeCell ref="J49:J50"/>
    <mergeCell ref="E51:E52"/>
    <mergeCell ref="F51:F52"/>
    <mergeCell ref="G51:G52"/>
    <mergeCell ref="H51:H52"/>
    <mergeCell ref="J51:J52"/>
    <mergeCell ref="B53:B54"/>
    <mergeCell ref="C53:C54"/>
    <mergeCell ref="D53:D54"/>
    <mergeCell ref="E53:E54"/>
    <mergeCell ref="F53:F54"/>
    <mergeCell ref="G53:G54"/>
    <mergeCell ref="H53:H54"/>
    <mergeCell ref="J53:J54"/>
    <mergeCell ref="F55:F56"/>
    <mergeCell ref="G55:G56"/>
    <mergeCell ref="H55:H56"/>
    <mergeCell ref="I55:I56"/>
    <mergeCell ref="B57:B58"/>
    <mergeCell ref="C57:C58"/>
    <mergeCell ref="D57:D58"/>
    <mergeCell ref="E57:E58"/>
    <mergeCell ref="F57:F58"/>
    <mergeCell ref="G57:G58"/>
    <mergeCell ref="H57:H58"/>
    <mergeCell ref="I57:I58"/>
    <mergeCell ref="A60:A71"/>
    <mergeCell ref="B60:B61"/>
    <mergeCell ref="C60:C61"/>
    <mergeCell ref="D60:D61"/>
    <mergeCell ref="E60:E61"/>
    <mergeCell ref="F60:F61"/>
    <mergeCell ref="G60:G61"/>
    <mergeCell ref="H60:H61"/>
    <mergeCell ref="I60:I61"/>
    <mergeCell ref="B64:B65"/>
    <mergeCell ref="C64:C65"/>
    <mergeCell ref="D64:D65"/>
    <mergeCell ref="E64:E65"/>
    <mergeCell ref="F64:F65"/>
    <mergeCell ref="G64:G65"/>
    <mergeCell ref="H64:H65"/>
    <mergeCell ref="B68:B69"/>
    <mergeCell ref="C68:C69"/>
    <mergeCell ref="D68:D69"/>
    <mergeCell ref="E68:E69"/>
    <mergeCell ref="F68:F69"/>
    <mergeCell ref="G68:G69"/>
    <mergeCell ref="H68:H69"/>
    <mergeCell ref="I68:I69"/>
    <mergeCell ref="J60:J61"/>
    <mergeCell ref="B62:B63"/>
    <mergeCell ref="C62:C63"/>
    <mergeCell ref="D62:D63"/>
    <mergeCell ref="E62:E63"/>
    <mergeCell ref="F62:F63"/>
    <mergeCell ref="G62:G63"/>
    <mergeCell ref="H62:H63"/>
    <mergeCell ref="I62:I63"/>
    <mergeCell ref="J62:J63"/>
    <mergeCell ref="J64:J65"/>
    <mergeCell ref="B66:B67"/>
    <mergeCell ref="C66:C67"/>
    <mergeCell ref="D66:D67"/>
    <mergeCell ref="E66:E67"/>
    <mergeCell ref="F66:F67"/>
    <mergeCell ref="G66:G67"/>
    <mergeCell ref="H66:H67"/>
    <mergeCell ref="J66:J67"/>
    <mergeCell ref="B70:B71"/>
    <mergeCell ref="C70:C71"/>
    <mergeCell ref="D70:D71"/>
    <mergeCell ref="E70:E71"/>
    <mergeCell ref="F70:F71"/>
    <mergeCell ref="G70:G71"/>
    <mergeCell ref="H70:H71"/>
    <mergeCell ref="I70:I71"/>
    <mergeCell ref="A73:A84"/>
    <mergeCell ref="B73:B74"/>
    <mergeCell ref="C73:C74"/>
    <mergeCell ref="D73:D74"/>
    <mergeCell ref="E73:E74"/>
    <mergeCell ref="F73:F74"/>
    <mergeCell ref="G73:G74"/>
    <mergeCell ref="H73:H74"/>
    <mergeCell ref="I73:I74"/>
    <mergeCell ref="B77:B78"/>
    <mergeCell ref="C77:C78"/>
    <mergeCell ref="D77:D78"/>
    <mergeCell ref="E77:E78"/>
    <mergeCell ref="F77:F78"/>
    <mergeCell ref="G77:G78"/>
    <mergeCell ref="H77:H78"/>
    <mergeCell ref="J73:J74"/>
    <mergeCell ref="B75:B76"/>
    <mergeCell ref="C75:C76"/>
    <mergeCell ref="D75:D76"/>
    <mergeCell ref="E75:E76"/>
    <mergeCell ref="F75:F76"/>
    <mergeCell ref="G75:G76"/>
    <mergeCell ref="H75:H76"/>
    <mergeCell ref="I75:I76"/>
    <mergeCell ref="J75:J76"/>
    <mergeCell ref="J77:J78"/>
    <mergeCell ref="B79:B80"/>
    <mergeCell ref="C79:C80"/>
    <mergeCell ref="D79:D80"/>
    <mergeCell ref="E79:E80"/>
    <mergeCell ref="F79:F80"/>
    <mergeCell ref="G79:G80"/>
    <mergeCell ref="H79:H80"/>
    <mergeCell ref="J79:J80"/>
    <mergeCell ref="B81:B82"/>
    <mergeCell ref="C81:C82"/>
    <mergeCell ref="D81:D82"/>
    <mergeCell ref="E81:E82"/>
    <mergeCell ref="F81:F82"/>
    <mergeCell ref="G81:G82"/>
    <mergeCell ref="H81:H82"/>
    <mergeCell ref="I81:I82"/>
    <mergeCell ref="B83:B84"/>
    <mergeCell ref="C83:C84"/>
    <mergeCell ref="D83:D84"/>
    <mergeCell ref="E83:E84"/>
    <mergeCell ref="F83:F84"/>
    <mergeCell ref="G83:G84"/>
    <mergeCell ref="H83:H84"/>
    <mergeCell ref="I83:I84"/>
    <mergeCell ref="A86:A97"/>
    <mergeCell ref="B86:B87"/>
    <mergeCell ref="C86:C87"/>
    <mergeCell ref="D86:D87"/>
    <mergeCell ref="E86:E87"/>
    <mergeCell ref="F86:F87"/>
    <mergeCell ref="G86:G87"/>
    <mergeCell ref="H86:H87"/>
    <mergeCell ref="I86:I87"/>
    <mergeCell ref="G92:G93"/>
    <mergeCell ref="B90:B91"/>
    <mergeCell ref="C90:C91"/>
    <mergeCell ref="D90:D91"/>
    <mergeCell ref="E90:E91"/>
    <mergeCell ref="F90:F91"/>
    <mergeCell ref="G90:G91"/>
    <mergeCell ref="H90:H91"/>
    <mergeCell ref="C96:C97"/>
    <mergeCell ref="D96:D97"/>
    <mergeCell ref="E96:E97"/>
    <mergeCell ref="F96:F97"/>
    <mergeCell ref="G96:G97"/>
    <mergeCell ref="H96:H97"/>
    <mergeCell ref="I96:I97"/>
    <mergeCell ref="J99:J100"/>
    <mergeCell ref="J86:J87"/>
    <mergeCell ref="B88:B89"/>
    <mergeCell ref="C88:C89"/>
    <mergeCell ref="D88:D89"/>
    <mergeCell ref="E88:E89"/>
    <mergeCell ref="F88:F89"/>
    <mergeCell ref="G88:G89"/>
    <mergeCell ref="H88:H89"/>
    <mergeCell ref="I88:I89"/>
    <mergeCell ref="J88:J89"/>
    <mergeCell ref="J90:J91"/>
    <mergeCell ref="J92:J93"/>
    <mergeCell ref="B94:B95"/>
    <mergeCell ref="C94:C95"/>
    <mergeCell ref="D94:D95"/>
    <mergeCell ref="E94:E95"/>
    <mergeCell ref="F94:F95"/>
    <mergeCell ref="G94:G95"/>
    <mergeCell ref="H94:H95"/>
    <mergeCell ref="I94:I95"/>
    <mergeCell ref="B92:B93"/>
    <mergeCell ref="H92:H93"/>
    <mergeCell ref="C92:C93"/>
    <mergeCell ref="D92:D93"/>
    <mergeCell ref="E92:E93"/>
    <mergeCell ref="F92:F93"/>
    <mergeCell ref="I101:I102"/>
    <mergeCell ref="B99:B100"/>
    <mergeCell ref="C99:C100"/>
    <mergeCell ref="D99:D100"/>
    <mergeCell ref="E99:E100"/>
    <mergeCell ref="F99:F100"/>
    <mergeCell ref="G99:G100"/>
    <mergeCell ref="H99:H100"/>
    <mergeCell ref="B96:B97"/>
    <mergeCell ref="I99:I100"/>
    <mergeCell ref="B105:B106"/>
    <mergeCell ref="G105:G106"/>
    <mergeCell ref="J101:J102"/>
    <mergeCell ref="B103:B104"/>
    <mergeCell ref="C103:C104"/>
    <mergeCell ref="D103:D104"/>
    <mergeCell ref="E103:E104"/>
    <mergeCell ref="F103:F104"/>
    <mergeCell ref="G103:G104"/>
    <mergeCell ref="H103:H104"/>
    <mergeCell ref="J103:J104"/>
    <mergeCell ref="J105:J106"/>
    <mergeCell ref="H105:H106"/>
    <mergeCell ref="C105:C106"/>
    <mergeCell ref="D105:D106"/>
    <mergeCell ref="E105:E106"/>
    <mergeCell ref="F105:F106"/>
    <mergeCell ref="B101:B102"/>
    <mergeCell ref="C101:C102"/>
    <mergeCell ref="D101:D102"/>
    <mergeCell ref="E101:E102"/>
    <mergeCell ref="F101:F102"/>
    <mergeCell ref="G101:G102"/>
    <mergeCell ref="H101:H102"/>
    <mergeCell ref="B109:B110"/>
    <mergeCell ref="I112:I113"/>
    <mergeCell ref="C109:C110"/>
    <mergeCell ref="D109:D110"/>
    <mergeCell ref="E109:E110"/>
    <mergeCell ref="F109:F110"/>
    <mergeCell ref="G109:G110"/>
    <mergeCell ref="H109:H110"/>
    <mergeCell ref="B107:B108"/>
    <mergeCell ref="C107:C108"/>
    <mergeCell ref="D107:D108"/>
    <mergeCell ref="E107:E108"/>
    <mergeCell ref="F107:F108"/>
    <mergeCell ref="G107:G108"/>
    <mergeCell ref="H107:H108"/>
    <mergeCell ref="I109:I110"/>
    <mergeCell ref="I107:I108"/>
    <mergeCell ref="J112:J113"/>
    <mergeCell ref="B114:B115"/>
    <mergeCell ref="C114:C115"/>
    <mergeCell ref="D114:D115"/>
    <mergeCell ref="E114:E115"/>
    <mergeCell ref="F114:F115"/>
    <mergeCell ref="G114:G115"/>
    <mergeCell ref="H114:H115"/>
    <mergeCell ref="I114:I115"/>
    <mergeCell ref="B112:B113"/>
    <mergeCell ref="C112:C113"/>
    <mergeCell ref="D112:D113"/>
    <mergeCell ref="E112:E113"/>
    <mergeCell ref="F112:F113"/>
    <mergeCell ref="G112:G113"/>
    <mergeCell ref="H112:H113"/>
    <mergeCell ref="B118:B119"/>
    <mergeCell ref="G118:G119"/>
    <mergeCell ref="J114:J115"/>
    <mergeCell ref="B116:B117"/>
    <mergeCell ref="C116:C117"/>
    <mergeCell ref="D116:D117"/>
    <mergeCell ref="E116:E117"/>
    <mergeCell ref="F116:F117"/>
    <mergeCell ref="G116:G117"/>
    <mergeCell ref="H116:H117"/>
    <mergeCell ref="J116:J117"/>
    <mergeCell ref="J118:J119"/>
    <mergeCell ref="H122:H123"/>
    <mergeCell ref="B120:B121"/>
    <mergeCell ref="C120:C121"/>
    <mergeCell ref="D120:D121"/>
    <mergeCell ref="E120:E121"/>
    <mergeCell ref="F120:F121"/>
    <mergeCell ref="G120:G121"/>
    <mergeCell ref="H120:H121"/>
    <mergeCell ref="I120:I121"/>
    <mergeCell ref="J125:J126"/>
    <mergeCell ref="B127:B128"/>
    <mergeCell ref="C127:C128"/>
    <mergeCell ref="D127:D128"/>
    <mergeCell ref="E127:E128"/>
    <mergeCell ref="F127:F128"/>
    <mergeCell ref="G127:G128"/>
    <mergeCell ref="H127:H128"/>
    <mergeCell ref="I127:I128"/>
    <mergeCell ref="J127:J128"/>
    <mergeCell ref="B125:B126"/>
    <mergeCell ref="C125:C126"/>
    <mergeCell ref="D125:D126"/>
    <mergeCell ref="E125:E126"/>
    <mergeCell ref="F125:F126"/>
    <mergeCell ref="G125:G126"/>
    <mergeCell ref="H125:H126"/>
    <mergeCell ref="I125:I126"/>
    <mergeCell ref="J131:J132"/>
    <mergeCell ref="B133:B134"/>
    <mergeCell ref="C133:C134"/>
    <mergeCell ref="D133:D134"/>
    <mergeCell ref="E133:E134"/>
    <mergeCell ref="F133:F134"/>
    <mergeCell ref="G133:G134"/>
    <mergeCell ref="H133:H134"/>
    <mergeCell ref="B129:B130"/>
    <mergeCell ref="C129:C130"/>
    <mergeCell ref="D129:D130"/>
    <mergeCell ref="E129:E130"/>
    <mergeCell ref="F129:F130"/>
    <mergeCell ref="G129:G130"/>
    <mergeCell ref="H129:H130"/>
    <mergeCell ref="J129:J130"/>
    <mergeCell ref="I133:I134"/>
    <mergeCell ref="B131:B132"/>
    <mergeCell ref="C131:C132"/>
    <mergeCell ref="D131:D132"/>
    <mergeCell ref="E131:E132"/>
    <mergeCell ref="F131:F132"/>
    <mergeCell ref="G131:G132"/>
    <mergeCell ref="A125:A132"/>
    <mergeCell ref="A99:A106"/>
    <mergeCell ref="A112:A119"/>
    <mergeCell ref="H135:H136"/>
    <mergeCell ref="I135:I136"/>
    <mergeCell ref="B135:B136"/>
    <mergeCell ref="C135:C136"/>
    <mergeCell ref="D135:D136"/>
    <mergeCell ref="E135:E136"/>
    <mergeCell ref="F135:F136"/>
    <mergeCell ref="G135:G136"/>
    <mergeCell ref="H131:H132"/>
    <mergeCell ref="I122:I123"/>
    <mergeCell ref="B122:B123"/>
    <mergeCell ref="C122:C123"/>
    <mergeCell ref="D122:D123"/>
    <mergeCell ref="E122:E123"/>
    <mergeCell ref="F122:F123"/>
    <mergeCell ref="G122:G123"/>
    <mergeCell ref="H118:H119"/>
    <mergeCell ref="C118:C119"/>
    <mergeCell ref="D118:D119"/>
    <mergeCell ref="E118:E119"/>
    <mergeCell ref="F118:F119"/>
  </mergeCells>
  <conditionalFormatting sqref="G99:G132">
    <cfRule type="cellIs" dxfId="2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142" max="7" man="1"/>
  </rowBreaks>
  <colBreaks count="2" manualBreakCount="2">
    <brk id="13" max="1048575" man="1"/>
    <brk id="1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61"/>
  <sheetViews>
    <sheetView zoomScaleNormal="100" workbookViewId="0">
      <selection activeCell="H156" sqref="A1:I156"/>
    </sheetView>
  </sheetViews>
  <sheetFormatPr defaultRowHeight="13.2"/>
  <cols>
    <col min="1" max="1" width="6.88671875" customWidth="1"/>
    <col min="2" max="2" width="6.6640625" customWidth="1"/>
    <col min="3" max="3" width="21.88671875" customWidth="1"/>
    <col min="4" max="4" width="13.88671875" customWidth="1"/>
    <col min="5" max="5" width="8.109375" style="37" customWidth="1"/>
    <col min="6" max="6" width="17.6640625" customWidth="1"/>
    <col min="7" max="7" width="8" customWidth="1"/>
    <col min="8" max="8" width="20" customWidth="1"/>
    <col min="9" max="9" width="0.109375" customWidth="1"/>
  </cols>
  <sheetData>
    <row r="1" spans="1:10" ht="21" customHeight="1">
      <c r="A1" s="160" t="s">
        <v>7</v>
      </c>
      <c r="B1" s="160"/>
      <c r="C1" s="160"/>
      <c r="D1" s="160"/>
      <c r="E1" s="160"/>
      <c r="F1" s="160"/>
      <c r="G1" s="160"/>
      <c r="H1" s="160"/>
      <c r="I1" s="160"/>
    </row>
    <row r="2" spans="1:10" ht="17.25" customHeight="1">
      <c r="A2" s="161" t="s">
        <v>8</v>
      </c>
      <c r="B2" s="161"/>
      <c r="C2" s="161"/>
      <c r="D2" s="161"/>
      <c r="E2" s="161"/>
      <c r="F2" s="161"/>
      <c r="G2" s="161"/>
      <c r="H2" s="161"/>
      <c r="I2" s="161"/>
    </row>
    <row r="3" spans="1:10" ht="40.5" customHeight="1">
      <c r="A3" s="234" t="str">
        <f>призеры!A3</f>
        <v>Чемпионат ЦФО по боевому самбо среди мужчин</v>
      </c>
      <c r="B3" s="234"/>
      <c r="C3" s="234"/>
      <c r="D3" s="234"/>
      <c r="E3" s="234"/>
      <c r="F3" s="234"/>
      <c r="G3" s="234"/>
      <c r="H3" s="234"/>
      <c r="I3" s="234"/>
    </row>
    <row r="4" spans="1:10" ht="16.5" customHeight="1" thickBot="1">
      <c r="A4" s="161" t="str">
        <f>призеры!A4</f>
        <v>13-14 декабря</v>
      </c>
      <c r="B4" s="161"/>
      <c r="C4" s="161"/>
      <c r="D4" s="161"/>
      <c r="E4" s="161"/>
      <c r="F4" s="161"/>
      <c r="G4" s="161"/>
      <c r="H4" s="161"/>
      <c r="I4" s="161"/>
    </row>
    <row r="5" spans="1:10" ht="3.75" hidden="1" customHeight="1" thickBot="1">
      <c r="A5" s="161"/>
      <c r="B5" s="161"/>
      <c r="C5" s="161"/>
      <c r="D5" s="161"/>
      <c r="E5" s="161"/>
      <c r="F5" s="161"/>
      <c r="G5" s="161"/>
      <c r="H5" s="161"/>
      <c r="I5" s="161"/>
    </row>
    <row r="6" spans="1:10" ht="11.1" customHeight="1">
      <c r="B6" s="235" t="s">
        <v>0</v>
      </c>
      <c r="C6" s="166" t="s">
        <v>1</v>
      </c>
      <c r="D6" s="166" t="s">
        <v>2</v>
      </c>
      <c r="E6" s="166" t="s">
        <v>18</v>
      </c>
      <c r="F6" s="166" t="s">
        <v>19</v>
      </c>
      <c r="G6" s="237"/>
      <c r="H6" s="170" t="s">
        <v>3</v>
      </c>
      <c r="I6" s="239"/>
    </row>
    <row r="7" spans="1:10" ht="13.5" customHeight="1" thickBot="1">
      <c r="B7" s="236"/>
      <c r="C7" s="167"/>
      <c r="D7" s="167"/>
      <c r="E7" s="167"/>
      <c r="F7" s="167"/>
      <c r="G7" s="238"/>
      <c r="H7" s="171"/>
      <c r="I7" s="239"/>
    </row>
    <row r="8" spans="1:10" ht="12" customHeight="1">
      <c r="A8" s="188" t="s">
        <v>9</v>
      </c>
      <c r="B8" s="232" t="s">
        <v>4</v>
      </c>
      <c r="C8" s="195" t="e">
        <f>призеры!#REF!</f>
        <v>#REF!</v>
      </c>
      <c r="D8" s="195" t="e">
        <f>призеры!#REF!</f>
        <v>#REF!</v>
      </c>
      <c r="E8" s="195" t="e">
        <f>призеры!#REF!</f>
        <v>#REF!</v>
      </c>
      <c r="F8" s="195" t="e">
        <f>призеры!#REF!</f>
        <v>#REF!</v>
      </c>
      <c r="G8" s="195"/>
      <c r="H8" s="195" t="e">
        <f>призеры!#REF!</f>
        <v>#REF!</v>
      </c>
      <c r="I8" s="230"/>
      <c r="J8" s="200">
        <v>1</v>
      </c>
    </row>
    <row r="9" spans="1:10" ht="12" customHeight="1" thickBot="1">
      <c r="A9" s="189"/>
      <c r="B9" s="233"/>
      <c r="C9" s="199"/>
      <c r="D9" s="199"/>
      <c r="E9" s="199"/>
      <c r="F9" s="199"/>
      <c r="G9" s="199"/>
      <c r="H9" s="199"/>
      <c r="I9" s="230"/>
      <c r="J9" s="200"/>
    </row>
    <row r="10" spans="1:10" ht="12" customHeight="1">
      <c r="A10" s="189"/>
      <c r="B10" s="233" t="s">
        <v>5</v>
      </c>
      <c r="C10" s="195" t="e">
        <f>призеры!#REF!</f>
        <v>#REF!</v>
      </c>
      <c r="D10" s="195" t="e">
        <f>призеры!#REF!</f>
        <v>#REF!</v>
      </c>
      <c r="E10" s="195" t="e">
        <f>призеры!#REF!</f>
        <v>#REF!</v>
      </c>
      <c r="F10" s="195" t="e">
        <f>призеры!#REF!</f>
        <v>#REF!</v>
      </c>
      <c r="G10" s="195"/>
      <c r="H10" s="195" t="e">
        <f>призеры!#REF!</f>
        <v>#REF!</v>
      </c>
      <c r="I10" s="230"/>
      <c r="J10" s="200">
        <v>2</v>
      </c>
    </row>
    <row r="11" spans="1:10" ht="12" customHeight="1" thickBot="1">
      <c r="A11" s="189"/>
      <c r="B11" s="233"/>
      <c r="C11" s="199"/>
      <c r="D11" s="199"/>
      <c r="E11" s="199"/>
      <c r="F11" s="199"/>
      <c r="G11" s="199"/>
      <c r="H11" s="199"/>
      <c r="I11" s="230"/>
      <c r="J11" s="200"/>
    </row>
    <row r="12" spans="1:10" ht="12" customHeight="1">
      <c r="A12" s="189"/>
      <c r="B12" s="216" t="s">
        <v>6</v>
      </c>
      <c r="C12" s="195" t="e">
        <f>призеры!#REF!</f>
        <v>#REF!</v>
      </c>
      <c r="D12" s="195" t="e">
        <f>призеры!#REF!</f>
        <v>#REF!</v>
      </c>
      <c r="E12" s="195" t="e">
        <f>призеры!#REF!</f>
        <v>#REF!</v>
      </c>
      <c r="F12" s="195" t="e">
        <f>призеры!#REF!</f>
        <v>#REF!</v>
      </c>
      <c r="G12" s="195"/>
      <c r="H12" s="195" t="e">
        <f>призеры!#REF!</f>
        <v>#REF!</v>
      </c>
      <c r="I12" s="193"/>
      <c r="J12" s="200">
        <v>3</v>
      </c>
    </row>
    <row r="13" spans="1:10" ht="12" customHeight="1" thickBot="1">
      <c r="A13" s="189"/>
      <c r="B13" s="216"/>
      <c r="C13" s="199"/>
      <c r="D13" s="199"/>
      <c r="E13" s="199"/>
      <c r="F13" s="199"/>
      <c r="G13" s="199"/>
      <c r="H13" s="199"/>
      <c r="I13" s="193"/>
      <c r="J13" s="200"/>
    </row>
    <row r="14" spans="1:10" ht="12" customHeight="1">
      <c r="A14" s="189"/>
      <c r="B14" s="228" t="s">
        <v>6</v>
      </c>
      <c r="C14" s="195" t="e">
        <f>призеры!#REF!</f>
        <v>#REF!</v>
      </c>
      <c r="D14" s="195" t="e">
        <f>призеры!#REF!</f>
        <v>#REF!</v>
      </c>
      <c r="E14" s="195" t="e">
        <f>призеры!#REF!</f>
        <v>#REF!</v>
      </c>
      <c r="F14" s="195" t="e">
        <f>призеры!#REF!</f>
        <v>#REF!</v>
      </c>
      <c r="G14" s="195"/>
      <c r="H14" s="195" t="e">
        <f>призеры!#REF!</f>
        <v>#REF!</v>
      </c>
      <c r="I14" s="15"/>
      <c r="J14" s="200">
        <v>4</v>
      </c>
    </row>
    <row r="15" spans="1:10" ht="7.5" customHeight="1">
      <c r="A15" s="189"/>
      <c r="B15" s="229"/>
      <c r="C15" s="199"/>
      <c r="D15" s="199"/>
      <c r="E15" s="199"/>
      <c r="F15" s="199"/>
      <c r="G15" s="199"/>
      <c r="H15" s="199"/>
      <c r="I15" s="15"/>
      <c r="J15" s="200"/>
    </row>
    <row r="16" spans="1:10" ht="9" customHeight="1" thickBot="1">
      <c r="B16" s="8"/>
      <c r="C16" s="9"/>
      <c r="D16" s="9"/>
      <c r="E16" s="33"/>
      <c r="F16" s="9"/>
      <c r="G16" s="9"/>
      <c r="H16" s="9"/>
      <c r="I16" s="11"/>
    </row>
    <row r="17" spans="1:16" ht="7.5" customHeight="1">
      <c r="A17" s="188" t="str">
        <f>призеры!A7</f>
        <v>52 кг</v>
      </c>
      <c r="B17" s="205" t="s">
        <v>4</v>
      </c>
      <c r="C17" s="195" t="str">
        <f>призеры!C7</f>
        <v>ПАВЛОВ Николай Владимирович</v>
      </c>
      <c r="D17" s="195" t="str">
        <f>призеры!D7</f>
        <v>29.03.1992, МС</v>
      </c>
      <c r="E17" s="195" t="str">
        <f>призеры!E7</f>
        <v>ЦФО</v>
      </c>
      <c r="F17" s="195" t="str">
        <f>призеры!F7</f>
        <v>Ярославская,</v>
      </c>
      <c r="G17" s="195">
        <f>призеры!G7</f>
        <v>0</v>
      </c>
      <c r="H17" s="195" t="str">
        <f>призеры!H7</f>
        <v>Воронин СМ, Овсянников НИ</v>
      </c>
      <c r="I17" s="193"/>
      <c r="J17" s="200">
        <v>5</v>
      </c>
    </row>
    <row r="18" spans="1:16" ht="12.75" customHeight="1" thickBot="1">
      <c r="A18" s="189"/>
      <c r="B18" s="203"/>
      <c r="C18" s="199"/>
      <c r="D18" s="199"/>
      <c r="E18" s="199"/>
      <c r="F18" s="199"/>
      <c r="G18" s="199"/>
      <c r="H18" s="199"/>
      <c r="I18" s="193"/>
      <c r="J18" s="200"/>
    </row>
    <row r="19" spans="1:16" ht="12" customHeight="1">
      <c r="A19" s="189"/>
      <c r="B19" s="203" t="s">
        <v>5</v>
      </c>
      <c r="C19" s="195" t="str">
        <f>призеры!C9</f>
        <v>МУРАШКИН Эдуард Александрович</v>
      </c>
      <c r="D19" s="195" t="str">
        <f>призеры!D9</f>
        <v>26.08.1996, МС</v>
      </c>
      <c r="E19" s="195" t="str">
        <f>призеры!E9</f>
        <v>ЦФО</v>
      </c>
      <c r="F19" s="195" t="str">
        <f>призеры!F9</f>
        <v>Тульская,</v>
      </c>
      <c r="G19" s="195">
        <f>призеры!G9</f>
        <v>0</v>
      </c>
      <c r="H19" s="195" t="str">
        <f>призеры!H9</f>
        <v>Маштаков СВ, Нагаев РШ</v>
      </c>
      <c r="I19" s="193"/>
      <c r="J19" s="200">
        <v>6</v>
      </c>
    </row>
    <row r="20" spans="1:16" ht="12" customHeight="1" thickBot="1">
      <c r="A20" s="189"/>
      <c r="B20" s="203"/>
      <c r="C20" s="199"/>
      <c r="D20" s="199"/>
      <c r="E20" s="199"/>
      <c r="F20" s="199"/>
      <c r="G20" s="199"/>
      <c r="H20" s="199"/>
      <c r="I20" s="193"/>
      <c r="J20" s="200"/>
    </row>
    <row r="21" spans="1:16" ht="12" customHeight="1">
      <c r="A21" s="189"/>
      <c r="B21" s="203" t="s">
        <v>6</v>
      </c>
      <c r="C21" s="195" t="str">
        <f>призеры!C11</f>
        <v>АВРАКОВ Рустам Давлатшоевич</v>
      </c>
      <c r="D21" s="195" t="str">
        <f>призеры!D11</f>
        <v>10.10.1993, 1р</v>
      </c>
      <c r="E21" s="195" t="str">
        <f>призеры!E11</f>
        <v>ЦФО</v>
      </c>
      <c r="F21" s="195" t="str">
        <f>призеры!F11</f>
        <v xml:space="preserve">Тверская, </v>
      </c>
      <c r="G21" s="195">
        <f>призеры!G11</f>
        <v>0</v>
      </c>
      <c r="H21" s="195" t="str">
        <f>призеры!H11</f>
        <v>Каверзин ПИ</v>
      </c>
      <c r="I21" s="15"/>
      <c r="J21" s="200">
        <v>7</v>
      </c>
    </row>
    <row r="22" spans="1:16" ht="12" customHeight="1" thickBot="1">
      <c r="A22" s="189"/>
      <c r="B22" s="203"/>
      <c r="C22" s="199"/>
      <c r="D22" s="199"/>
      <c r="E22" s="199"/>
      <c r="F22" s="199"/>
      <c r="G22" s="199"/>
      <c r="H22" s="199"/>
      <c r="I22" s="15"/>
      <c r="J22" s="200"/>
    </row>
    <row r="23" spans="1:16" ht="12" customHeight="1">
      <c r="A23" s="189"/>
      <c r="B23" s="203" t="s">
        <v>6</v>
      </c>
      <c r="C23" s="195" t="str">
        <f>призеры!C13</f>
        <v>ТОЛСТУХИН Сергей Викторович</v>
      </c>
      <c r="D23" s="195" t="str">
        <f>призеры!D13</f>
        <v>13.07.2000, КМС</v>
      </c>
      <c r="E23" s="195" t="str">
        <f>призеры!E13</f>
        <v>ЦФО</v>
      </c>
      <c r="F23" s="195" t="str">
        <f>призеры!F13</f>
        <v>Московская,</v>
      </c>
      <c r="G23" s="195">
        <f>призеры!G13</f>
        <v>0</v>
      </c>
      <c r="H23" s="195" t="str">
        <f>призеры!H13</f>
        <v>Бондаренко АП</v>
      </c>
      <c r="I23" s="15"/>
      <c r="J23" s="200">
        <v>8</v>
      </c>
    </row>
    <row r="24" spans="1:16" ht="12" customHeight="1" thickBot="1">
      <c r="A24" s="190"/>
      <c r="B24" s="204"/>
      <c r="C24" s="199"/>
      <c r="D24" s="199"/>
      <c r="E24" s="199"/>
      <c r="F24" s="199"/>
      <c r="G24" s="199"/>
      <c r="H24" s="199"/>
      <c r="I24" s="15"/>
      <c r="J24" s="200"/>
    </row>
    <row r="25" spans="1:16" ht="12" hidden="1" customHeight="1">
      <c r="A25" s="68"/>
      <c r="B25" s="229" t="s">
        <v>14</v>
      </c>
      <c r="C25" s="195" t="s">
        <v>156</v>
      </c>
      <c r="D25" s="195" t="s">
        <v>157</v>
      </c>
      <c r="E25" s="195" t="s">
        <v>119</v>
      </c>
      <c r="F25" s="195" t="s">
        <v>158</v>
      </c>
      <c r="G25" s="197">
        <v>0</v>
      </c>
      <c r="H25" s="195" t="s">
        <v>159</v>
      </c>
      <c r="I25" s="193"/>
    </row>
    <row r="26" spans="1:16" ht="12" hidden="1" customHeight="1" thickBot="1">
      <c r="A26" s="68"/>
      <c r="B26" s="216"/>
      <c r="C26" s="199"/>
      <c r="D26" s="199"/>
      <c r="E26" s="199"/>
      <c r="F26" s="199"/>
      <c r="G26" s="208"/>
      <c r="H26" s="199"/>
      <c r="I26" s="193"/>
      <c r="L26" s="19"/>
      <c r="M26" s="20"/>
      <c r="N26" s="19"/>
      <c r="O26" s="21"/>
      <c r="P26" s="215"/>
    </row>
    <row r="27" spans="1:16" ht="12" hidden="1" customHeight="1">
      <c r="A27" s="68"/>
      <c r="B27" s="216" t="s">
        <v>14</v>
      </c>
      <c r="C27" s="195" t="s">
        <v>117</v>
      </c>
      <c r="D27" s="195" t="s">
        <v>160</v>
      </c>
      <c r="E27" s="195" t="s">
        <v>119</v>
      </c>
      <c r="F27" s="195" t="s">
        <v>120</v>
      </c>
      <c r="G27" s="197">
        <v>0</v>
      </c>
      <c r="H27" s="195" t="s">
        <v>121</v>
      </c>
      <c r="I27" s="193"/>
      <c r="L27" s="19"/>
      <c r="M27" s="20"/>
      <c r="N27" s="19"/>
      <c r="O27" s="21"/>
      <c r="P27" s="215"/>
    </row>
    <row r="28" spans="1:16" ht="12" hidden="1" customHeight="1" thickBot="1">
      <c r="A28" s="69"/>
      <c r="B28" s="202"/>
      <c r="C28" s="199"/>
      <c r="D28" s="199"/>
      <c r="E28" s="199"/>
      <c r="F28" s="199"/>
      <c r="G28" s="208"/>
      <c r="H28" s="199"/>
      <c r="I28" s="193"/>
    </row>
    <row r="29" spans="1:16" ht="12" customHeight="1" thickBot="1">
      <c r="B29" s="13"/>
      <c r="C29" s="9"/>
      <c r="D29" s="9"/>
      <c r="E29" s="33"/>
      <c r="F29" s="9"/>
      <c r="G29" s="66"/>
      <c r="H29" s="9"/>
      <c r="I29" s="11"/>
    </row>
    <row r="30" spans="1:16" ht="12" customHeight="1">
      <c r="A30" s="188" t="str">
        <f>призеры!A20</f>
        <v>57 кг</v>
      </c>
      <c r="B30" s="205" t="s">
        <v>4</v>
      </c>
      <c r="C30" s="195" t="str">
        <f>призеры!C20</f>
        <v>ФЕКЛИН Сергей Юрьевич</v>
      </c>
      <c r="D30" s="195" t="str">
        <f>призеры!D20</f>
        <v>22.10.1992, МС</v>
      </c>
      <c r="E30" s="195" t="str">
        <f>призеры!E20</f>
        <v>ЦФО</v>
      </c>
      <c r="F30" s="195" t="str">
        <f>призеры!F20</f>
        <v xml:space="preserve">Липецкая, </v>
      </c>
      <c r="G30" s="195">
        <f>призеры!G20</f>
        <v>0</v>
      </c>
      <c r="H30" s="195" t="str">
        <f>призеры!H20</f>
        <v>Моргачев ОМ</v>
      </c>
      <c r="I30" s="193"/>
      <c r="J30" s="200">
        <v>9</v>
      </c>
    </row>
    <row r="31" spans="1:16" ht="12" customHeight="1" thickBot="1">
      <c r="A31" s="189"/>
      <c r="B31" s="203"/>
      <c r="C31" s="199"/>
      <c r="D31" s="199"/>
      <c r="E31" s="199"/>
      <c r="F31" s="199"/>
      <c r="G31" s="199"/>
      <c r="H31" s="199"/>
      <c r="I31" s="193"/>
      <c r="J31" s="200"/>
    </row>
    <row r="32" spans="1:16" ht="12" customHeight="1">
      <c r="A32" s="189"/>
      <c r="B32" s="203" t="s">
        <v>5</v>
      </c>
      <c r="C32" s="195" t="str">
        <f>призеры!C22</f>
        <v>МАРУТЯН Арман Мкртичевич</v>
      </c>
      <c r="D32" s="195" t="str">
        <f>призеры!D22</f>
        <v>24.10.1995, МС</v>
      </c>
      <c r="E32" s="195" t="str">
        <f>призеры!E22</f>
        <v>ЦФО</v>
      </c>
      <c r="F32" s="195" t="str">
        <f>призеры!F22</f>
        <v>Рязанская,</v>
      </c>
      <c r="G32" s="195">
        <f>призеры!G22</f>
        <v>0</v>
      </c>
      <c r="H32" s="195" t="str">
        <f>призеры!H22</f>
        <v>Яковенко ДВ, Савельев ЕА</v>
      </c>
      <c r="I32" s="193"/>
      <c r="J32" s="200">
        <v>10</v>
      </c>
    </row>
    <row r="33" spans="1:10" ht="12" customHeight="1" thickBot="1">
      <c r="A33" s="189"/>
      <c r="B33" s="203"/>
      <c r="C33" s="199"/>
      <c r="D33" s="199"/>
      <c r="E33" s="199"/>
      <c r="F33" s="199"/>
      <c r="G33" s="199"/>
      <c r="H33" s="199"/>
      <c r="I33" s="193"/>
      <c r="J33" s="200"/>
    </row>
    <row r="34" spans="1:10" ht="12" customHeight="1">
      <c r="A34" s="189"/>
      <c r="B34" s="203" t="s">
        <v>6</v>
      </c>
      <c r="C34" s="195" t="str">
        <f>призеры!C24</f>
        <v>РАДЖАБОВ Курбан Раджабович</v>
      </c>
      <c r="D34" s="195" t="str">
        <f>призеры!D24</f>
        <v>14.07.1991, МС</v>
      </c>
      <c r="E34" s="195" t="str">
        <f>призеры!E24</f>
        <v>ЦФО</v>
      </c>
      <c r="F34" s="195" t="str">
        <f>призеры!F24</f>
        <v>Московская,</v>
      </c>
      <c r="G34" s="195">
        <f>призеры!G24</f>
        <v>0</v>
      </c>
      <c r="H34" s="195" t="str">
        <f>призеры!H24</f>
        <v>Сориев ФК , Раджабов КР</v>
      </c>
      <c r="I34" s="15"/>
      <c r="J34" s="200">
        <v>11</v>
      </c>
    </row>
    <row r="35" spans="1:10" ht="12" customHeight="1" thickBot="1">
      <c r="A35" s="189"/>
      <c r="B35" s="203"/>
      <c r="C35" s="199"/>
      <c r="D35" s="199"/>
      <c r="E35" s="199"/>
      <c r="F35" s="199"/>
      <c r="G35" s="199"/>
      <c r="H35" s="199"/>
      <c r="I35" s="15"/>
      <c r="J35" s="200"/>
    </row>
    <row r="36" spans="1:10" ht="12" customHeight="1">
      <c r="A36" s="189"/>
      <c r="B36" s="203" t="s">
        <v>6</v>
      </c>
      <c r="C36" s="195" t="str">
        <f>призеры!C26</f>
        <v>Ешкутов Илья Александрович</v>
      </c>
      <c r="D36" s="195" t="str">
        <f>призеры!D26</f>
        <v>18.04.1997, КМС</v>
      </c>
      <c r="E36" s="195" t="str">
        <f>призеры!E26</f>
        <v>ЦФО</v>
      </c>
      <c r="F36" s="195" t="str">
        <f>призеры!F26</f>
        <v>Ивановская,</v>
      </c>
      <c r="G36" s="195">
        <f>призеры!G26</f>
        <v>0</v>
      </c>
      <c r="H36" s="195" t="str">
        <f>призеры!H26</f>
        <v>Изместьев ВП, Володин АН</v>
      </c>
      <c r="I36" s="15"/>
      <c r="J36" s="200">
        <v>12</v>
      </c>
    </row>
    <row r="37" spans="1:10" ht="12" customHeight="1" thickBot="1">
      <c r="A37" s="190"/>
      <c r="B37" s="204"/>
      <c r="C37" s="199"/>
      <c r="D37" s="199"/>
      <c r="E37" s="199"/>
      <c r="F37" s="199"/>
      <c r="G37" s="199"/>
      <c r="H37" s="199"/>
      <c r="I37" s="15"/>
      <c r="J37" s="200"/>
    </row>
    <row r="38" spans="1:10" ht="12" hidden="1" customHeight="1">
      <c r="A38" s="68"/>
      <c r="B38" s="99" t="s">
        <v>14</v>
      </c>
      <c r="C38" s="195" t="s">
        <v>176</v>
      </c>
      <c r="D38" s="195" t="s">
        <v>177</v>
      </c>
      <c r="E38" s="195" t="s">
        <v>119</v>
      </c>
      <c r="F38" s="195" t="s">
        <v>178</v>
      </c>
      <c r="G38" s="197">
        <v>0</v>
      </c>
      <c r="H38" s="195" t="s">
        <v>179</v>
      </c>
      <c r="I38" s="193"/>
    </row>
    <row r="39" spans="1:10" ht="12" hidden="1" customHeight="1" thickBot="1">
      <c r="A39" s="68"/>
      <c r="B39" s="134"/>
      <c r="C39" s="199"/>
      <c r="D39" s="199"/>
      <c r="E39" s="199"/>
      <c r="F39" s="199"/>
      <c r="G39" s="208"/>
      <c r="H39" s="199"/>
      <c r="I39" s="193"/>
    </row>
    <row r="40" spans="1:10" ht="12" hidden="1" customHeight="1">
      <c r="A40" s="68"/>
      <c r="B40" s="134" t="s">
        <v>14</v>
      </c>
      <c r="C40" s="195" t="s">
        <v>180</v>
      </c>
      <c r="D40" s="195" t="s">
        <v>181</v>
      </c>
      <c r="E40" s="195" t="s">
        <v>119</v>
      </c>
      <c r="F40" s="195" t="s">
        <v>143</v>
      </c>
      <c r="G40" s="197">
        <v>0</v>
      </c>
      <c r="H40" s="195" t="s">
        <v>121</v>
      </c>
      <c r="I40" s="193"/>
    </row>
    <row r="41" spans="1:10" ht="12" hidden="1" customHeight="1" thickBot="1">
      <c r="A41" s="69"/>
      <c r="B41" s="100"/>
      <c r="C41" s="199"/>
      <c r="D41" s="199"/>
      <c r="E41" s="199"/>
      <c r="F41" s="199"/>
      <c r="G41" s="208"/>
      <c r="H41" s="199"/>
      <c r="I41" s="193"/>
    </row>
    <row r="42" spans="1:10" ht="12" customHeight="1" thickBot="1">
      <c r="A42" s="41"/>
      <c r="B42" s="12"/>
      <c r="C42" s="17"/>
      <c r="D42" s="18"/>
      <c r="E42" s="18"/>
      <c r="F42" s="19"/>
      <c r="G42" s="66"/>
      <c r="H42" s="22"/>
      <c r="I42" s="15"/>
    </row>
    <row r="43" spans="1:10" ht="12" customHeight="1">
      <c r="A43" s="188" t="str">
        <f>призеры!A33</f>
        <v>62 кг</v>
      </c>
      <c r="B43" s="205" t="s">
        <v>4</v>
      </c>
      <c r="C43" s="195" t="str">
        <f>призеры!C33</f>
        <v>ФЕДОРОВИЧ Марати Владимирович</v>
      </c>
      <c r="D43" s="195" t="str">
        <f>призеры!D33</f>
        <v>01.01.1991, МС</v>
      </c>
      <c r="E43" s="195" t="str">
        <f>призеры!E33</f>
        <v>ЦФО</v>
      </c>
      <c r="F43" s="195" t="str">
        <f>призеры!F33</f>
        <v>Ярославская,</v>
      </c>
      <c r="G43" s="195">
        <f>призеры!G33</f>
        <v>0</v>
      </c>
      <c r="H43" s="195" t="str">
        <f>призеры!H33</f>
        <v>Хорев ЮА, Федорович АВ</v>
      </c>
      <c r="I43" s="193"/>
      <c r="J43" s="200">
        <v>13</v>
      </c>
    </row>
    <row r="44" spans="1:10" ht="12" customHeight="1" thickBot="1">
      <c r="A44" s="189"/>
      <c r="B44" s="203"/>
      <c r="C44" s="199"/>
      <c r="D44" s="199"/>
      <c r="E44" s="199"/>
      <c r="F44" s="199"/>
      <c r="G44" s="199"/>
      <c r="H44" s="199"/>
      <c r="I44" s="193"/>
      <c r="J44" s="200"/>
    </row>
    <row r="45" spans="1:10" ht="12" customHeight="1">
      <c r="A45" s="189"/>
      <c r="B45" s="203" t="s">
        <v>5</v>
      </c>
      <c r="C45" s="195" t="str">
        <f>призеры!C35</f>
        <v>КОНДРАШКИН Алексей Сергеевич</v>
      </c>
      <c r="D45" s="195" t="str">
        <f>призеры!D35</f>
        <v>22.07.1992, МС</v>
      </c>
      <c r="E45" s="195" t="str">
        <f>призеры!E35</f>
        <v>ЦФО</v>
      </c>
      <c r="F45" s="195" t="str">
        <f>призеры!F35</f>
        <v>Московская,</v>
      </c>
      <c r="G45" s="195">
        <f>призеры!G35</f>
        <v>0</v>
      </c>
      <c r="H45" s="195" t="str">
        <f>призеры!H35</f>
        <v>Кандрашкина ЛФ, Кондрашкин СА</v>
      </c>
      <c r="I45" s="193"/>
      <c r="J45" s="200">
        <v>14</v>
      </c>
    </row>
    <row r="46" spans="1:10" ht="12" customHeight="1" thickBot="1">
      <c r="A46" s="189"/>
      <c r="B46" s="203"/>
      <c r="C46" s="199"/>
      <c r="D46" s="199"/>
      <c r="E46" s="199"/>
      <c r="F46" s="199"/>
      <c r="G46" s="199"/>
      <c r="H46" s="199"/>
      <c r="I46" s="193"/>
      <c r="J46" s="200"/>
    </row>
    <row r="47" spans="1:10" ht="12" customHeight="1">
      <c r="A47" s="189"/>
      <c r="B47" s="203" t="s">
        <v>6</v>
      </c>
      <c r="C47" s="195" t="str">
        <f>призеры!C37</f>
        <v>БУЛДАКОВ Валентин Сергеевич</v>
      </c>
      <c r="D47" s="195" t="str">
        <f>призеры!D37</f>
        <v>18.02.1998, 1р</v>
      </c>
      <c r="E47" s="195" t="str">
        <f>призеры!E37</f>
        <v>ЦФО</v>
      </c>
      <c r="F47" s="195" t="str">
        <f>призеры!F37</f>
        <v>Воронежская,</v>
      </c>
      <c r="G47" s="195">
        <f>призеры!G37</f>
        <v>0</v>
      </c>
      <c r="H47" s="195" t="str">
        <f>призеры!H37</f>
        <v>Выхованец ИА</v>
      </c>
      <c r="I47" s="15"/>
      <c r="J47" s="200">
        <v>15</v>
      </c>
    </row>
    <row r="48" spans="1:10" ht="12" customHeight="1" thickBot="1">
      <c r="A48" s="189"/>
      <c r="B48" s="203"/>
      <c r="C48" s="199"/>
      <c r="D48" s="199"/>
      <c r="E48" s="199"/>
      <c r="F48" s="199"/>
      <c r="G48" s="199"/>
      <c r="H48" s="199"/>
      <c r="I48" s="15"/>
      <c r="J48" s="200"/>
    </row>
    <row r="49" spans="1:10" ht="12" customHeight="1">
      <c r="A49" s="189"/>
      <c r="B49" s="203" t="s">
        <v>6</v>
      </c>
      <c r="C49" s="195" t="str">
        <f>призеры!C39</f>
        <v>МЕДНОВ Егор Сергеевич</v>
      </c>
      <c r="D49" s="195" t="str">
        <f>призеры!D39</f>
        <v>24.06.1998, КМС</v>
      </c>
      <c r="E49" s="195" t="str">
        <f>призеры!E39</f>
        <v>ЦФО</v>
      </c>
      <c r="F49" s="195" t="str">
        <f>призеры!F39</f>
        <v>Рязанская,</v>
      </c>
      <c r="G49" s="195">
        <f>призеры!G39</f>
        <v>0</v>
      </c>
      <c r="H49" s="195" t="str">
        <f>призеры!H39</f>
        <v>Яковенко ДВ, Савельев ЕА</v>
      </c>
      <c r="I49" s="15"/>
      <c r="J49" s="200">
        <v>16</v>
      </c>
    </row>
    <row r="50" spans="1:10" ht="12" customHeight="1" thickBot="1">
      <c r="A50" s="190"/>
      <c r="B50" s="204"/>
      <c r="C50" s="199"/>
      <c r="D50" s="199"/>
      <c r="E50" s="199"/>
      <c r="F50" s="199"/>
      <c r="G50" s="199"/>
      <c r="H50" s="199"/>
      <c r="I50" s="15"/>
      <c r="J50" s="200"/>
    </row>
    <row r="51" spans="1:10" ht="12" hidden="1" customHeight="1">
      <c r="A51" s="73"/>
      <c r="B51" s="99" t="s">
        <v>14</v>
      </c>
      <c r="C51" s="195" t="s">
        <v>194</v>
      </c>
      <c r="D51" s="195" t="s">
        <v>195</v>
      </c>
      <c r="E51" s="195" t="s">
        <v>119</v>
      </c>
      <c r="F51" s="195" t="s">
        <v>196</v>
      </c>
      <c r="G51" s="197">
        <v>0</v>
      </c>
      <c r="H51" s="195" t="s">
        <v>197</v>
      </c>
      <c r="I51" s="136" t="s">
        <v>17</v>
      </c>
    </row>
    <row r="52" spans="1:10" ht="12" hidden="1" customHeight="1" thickBot="1">
      <c r="A52" s="71"/>
      <c r="B52" s="134"/>
      <c r="C52" s="199"/>
      <c r="D52" s="199"/>
      <c r="E52" s="199"/>
      <c r="F52" s="199"/>
      <c r="G52" s="208"/>
      <c r="H52" s="199"/>
      <c r="I52" s="136"/>
    </row>
    <row r="53" spans="1:10" ht="12" hidden="1" customHeight="1">
      <c r="A53" s="71"/>
      <c r="B53" s="134" t="s">
        <v>14</v>
      </c>
      <c r="C53" s="195" t="s">
        <v>198</v>
      </c>
      <c r="D53" s="195" t="s">
        <v>199</v>
      </c>
      <c r="E53" s="195" t="s">
        <v>119</v>
      </c>
      <c r="F53" s="195" t="s">
        <v>200</v>
      </c>
      <c r="G53" s="197">
        <v>0</v>
      </c>
      <c r="H53" s="195" t="s">
        <v>201</v>
      </c>
      <c r="I53" s="193"/>
    </row>
    <row r="54" spans="1:10" ht="12" hidden="1" customHeight="1" thickBot="1">
      <c r="A54" s="72"/>
      <c r="B54" s="100"/>
      <c r="C54" s="199"/>
      <c r="D54" s="199"/>
      <c r="E54" s="199"/>
      <c r="F54" s="199"/>
      <c r="G54" s="208"/>
      <c r="H54" s="199"/>
      <c r="I54" s="193"/>
    </row>
    <row r="55" spans="1:10" ht="12" customHeight="1" thickBot="1">
      <c r="A55" s="41"/>
      <c r="B55" s="12"/>
      <c r="C55" s="17"/>
      <c r="D55" s="18"/>
      <c r="E55" s="18"/>
      <c r="F55" s="19"/>
      <c r="G55" s="67"/>
      <c r="H55" s="22"/>
      <c r="I55" s="15"/>
    </row>
    <row r="56" spans="1:10" ht="12" customHeight="1">
      <c r="A56" s="188" t="str">
        <f>призеры!A46</f>
        <v>68 кг</v>
      </c>
      <c r="B56" s="205" t="s">
        <v>4</v>
      </c>
      <c r="C56" s="195" t="str">
        <f>призеры!C46</f>
        <v>АРАЛОВ Михаил Герасимович</v>
      </c>
      <c r="D56" s="195" t="str">
        <f>призеры!D46</f>
        <v>25.10.1985, МС</v>
      </c>
      <c r="E56" s="195" t="str">
        <f>призеры!E46</f>
        <v>ЦФО</v>
      </c>
      <c r="F56" s="195" t="str">
        <f>призеры!F46</f>
        <v>Ярославская,</v>
      </c>
      <c r="G56" s="195">
        <f>призеры!G46</f>
        <v>0</v>
      </c>
      <c r="H56" s="195" t="str">
        <f>призеры!H46</f>
        <v>Тихвинский БГ</v>
      </c>
      <c r="I56" s="193"/>
      <c r="J56" s="200">
        <v>17</v>
      </c>
    </row>
    <row r="57" spans="1:10" ht="12" customHeight="1" thickBot="1">
      <c r="A57" s="189"/>
      <c r="B57" s="203"/>
      <c r="C57" s="199"/>
      <c r="D57" s="199"/>
      <c r="E57" s="199"/>
      <c r="F57" s="199"/>
      <c r="G57" s="199"/>
      <c r="H57" s="199"/>
      <c r="I57" s="193"/>
      <c r="J57" s="200"/>
    </row>
    <row r="58" spans="1:10" ht="12" customHeight="1">
      <c r="A58" s="189"/>
      <c r="B58" s="203" t="s">
        <v>5</v>
      </c>
      <c r="C58" s="195" t="str">
        <f>призеры!C48</f>
        <v>НЕВРЮЕВ Дмитрий Сергеевич</v>
      </c>
      <c r="D58" s="195" t="str">
        <f>призеры!D48</f>
        <v>25.08.1995, КМС</v>
      </c>
      <c r="E58" s="195" t="str">
        <f>призеры!E48</f>
        <v>ЦФО</v>
      </c>
      <c r="F58" s="195" t="str">
        <f>призеры!F48</f>
        <v>Брянская,</v>
      </c>
      <c r="G58" s="195">
        <f>призеры!G48</f>
        <v>0</v>
      </c>
      <c r="H58" s="195" t="str">
        <f>призеры!H48</f>
        <v>Терешок АА</v>
      </c>
      <c r="I58" s="193"/>
      <c r="J58" s="200">
        <v>18</v>
      </c>
    </row>
    <row r="59" spans="1:10" ht="12" customHeight="1" thickBot="1">
      <c r="A59" s="189"/>
      <c r="B59" s="203"/>
      <c r="C59" s="199"/>
      <c r="D59" s="199"/>
      <c r="E59" s="199"/>
      <c r="F59" s="199"/>
      <c r="G59" s="199"/>
      <c r="H59" s="199"/>
      <c r="I59" s="193"/>
      <c r="J59" s="200"/>
    </row>
    <row r="60" spans="1:10" ht="12" customHeight="1">
      <c r="A60" s="189"/>
      <c r="B60" s="203" t="s">
        <v>6</v>
      </c>
      <c r="C60" s="195" t="str">
        <f>призеры!C50</f>
        <v>КОБЗЕВ Андрей Витальевич</v>
      </c>
      <c r="D60" s="195" t="str">
        <f>призеры!D50</f>
        <v>19.08.1992, МС</v>
      </c>
      <c r="E60" s="195" t="str">
        <f>призеры!E50</f>
        <v>ЦФО</v>
      </c>
      <c r="F60" s="195" t="str">
        <f>призеры!F50</f>
        <v>Белгородская,</v>
      </c>
      <c r="G60" s="195">
        <f>призеры!G50</f>
        <v>0</v>
      </c>
      <c r="H60" s="195" t="str">
        <f>призеры!H50</f>
        <v>Немшилов ОГ, Городов СА</v>
      </c>
      <c r="I60" s="15"/>
      <c r="J60" s="200">
        <v>19</v>
      </c>
    </row>
    <row r="61" spans="1:10" ht="12" customHeight="1" thickBot="1">
      <c r="A61" s="189"/>
      <c r="B61" s="203"/>
      <c r="C61" s="199"/>
      <c r="D61" s="199"/>
      <c r="E61" s="199"/>
      <c r="F61" s="199"/>
      <c r="G61" s="199"/>
      <c r="H61" s="199"/>
      <c r="I61" s="15"/>
      <c r="J61" s="200"/>
    </row>
    <row r="62" spans="1:10" ht="12" customHeight="1">
      <c r="A62" s="189"/>
      <c r="B62" s="203" t="s">
        <v>6</v>
      </c>
      <c r="C62" s="195" t="str">
        <f>призеры!C52</f>
        <v>ХАН Никита Алексеевич</v>
      </c>
      <c r="D62" s="195" t="str">
        <f>призеры!D52</f>
        <v>15.10.1998, КМС</v>
      </c>
      <c r="E62" s="195" t="str">
        <f>призеры!E52</f>
        <v>ЦФО</v>
      </c>
      <c r="F62" s="195" t="str">
        <f>призеры!F52</f>
        <v>Тамбовская,</v>
      </c>
      <c r="G62" s="195">
        <f>призеры!G52</f>
        <v>0</v>
      </c>
      <c r="H62" s="195" t="str">
        <f>призеры!H52</f>
        <v>Кувалдин СН</v>
      </c>
      <c r="I62" s="15"/>
      <c r="J62" s="200">
        <v>20</v>
      </c>
    </row>
    <row r="63" spans="1:10" ht="12" customHeight="1" thickBot="1">
      <c r="A63" s="190"/>
      <c r="B63" s="204"/>
      <c r="C63" s="199"/>
      <c r="D63" s="199"/>
      <c r="E63" s="199"/>
      <c r="F63" s="199"/>
      <c r="G63" s="199"/>
      <c r="H63" s="199"/>
      <c r="I63" s="15"/>
      <c r="J63" s="200"/>
    </row>
    <row r="64" spans="1:10" ht="12" hidden="1" customHeight="1">
      <c r="A64" s="68"/>
      <c r="B64" s="99" t="s">
        <v>14</v>
      </c>
      <c r="C64" s="195" t="s">
        <v>212</v>
      </c>
      <c r="D64" s="195" t="s">
        <v>213</v>
      </c>
      <c r="E64" s="195" t="s">
        <v>119</v>
      </c>
      <c r="F64" s="195" t="s">
        <v>214</v>
      </c>
      <c r="G64" s="197">
        <v>0</v>
      </c>
      <c r="H64" s="195" t="s">
        <v>215</v>
      </c>
      <c r="I64" s="193"/>
    </row>
    <row r="65" spans="1:10" ht="12" hidden="1" customHeight="1" thickBot="1">
      <c r="A65" s="68"/>
      <c r="B65" s="134"/>
      <c r="C65" s="199"/>
      <c r="D65" s="199"/>
      <c r="E65" s="199"/>
      <c r="F65" s="199"/>
      <c r="G65" s="208"/>
      <c r="H65" s="199"/>
      <c r="I65" s="193"/>
    </row>
    <row r="66" spans="1:10" ht="12" hidden="1" customHeight="1">
      <c r="A66" s="68"/>
      <c r="B66" s="134" t="s">
        <v>14</v>
      </c>
      <c r="C66" s="195" t="s">
        <v>216</v>
      </c>
      <c r="D66" s="195" t="s">
        <v>217</v>
      </c>
      <c r="E66" s="195" t="s">
        <v>119</v>
      </c>
      <c r="F66" s="195" t="s">
        <v>135</v>
      </c>
      <c r="G66" s="197">
        <v>0</v>
      </c>
      <c r="H66" s="195" t="s">
        <v>218</v>
      </c>
      <c r="I66" s="193"/>
    </row>
    <row r="67" spans="1:10" ht="12" hidden="1" customHeight="1" thickBot="1">
      <c r="A67" s="69"/>
      <c r="B67" s="100"/>
      <c r="C67" s="199"/>
      <c r="D67" s="199"/>
      <c r="E67" s="199"/>
      <c r="F67" s="199"/>
      <c r="G67" s="208"/>
      <c r="H67" s="199"/>
      <c r="I67" s="193"/>
    </row>
    <row r="68" spans="1:10" ht="12" customHeight="1" thickBot="1">
      <c r="B68" s="14"/>
      <c r="C68" s="10"/>
      <c r="D68" s="10"/>
      <c r="E68" s="34"/>
      <c r="F68" s="10"/>
      <c r="G68" s="66"/>
      <c r="H68" s="23"/>
      <c r="I68" s="11"/>
    </row>
    <row r="69" spans="1:10" ht="12" customHeight="1">
      <c r="A69" s="188" t="str">
        <f>призеры!A59</f>
        <v>74 кг</v>
      </c>
      <c r="B69" s="205" t="s">
        <v>4</v>
      </c>
      <c r="C69" s="195" t="str">
        <f>призеры!C59</f>
        <v>ТОКАРЕВ Роман Александрович</v>
      </c>
      <c r="D69" s="195" t="str">
        <f>призеры!D59</f>
        <v>08.06.1991, МСМК</v>
      </c>
      <c r="E69" s="195" t="str">
        <f>призеры!E59</f>
        <v>ЦФО</v>
      </c>
      <c r="F69" s="195" t="str">
        <f>призеры!F59</f>
        <v>Воронежская,</v>
      </c>
      <c r="G69" s="195">
        <f>призеры!G59</f>
        <v>0</v>
      </c>
      <c r="H69" s="195" t="str">
        <f>призеры!H59</f>
        <v>Потолов БМ</v>
      </c>
      <c r="I69" s="193"/>
      <c r="J69" s="200">
        <v>21</v>
      </c>
    </row>
    <row r="70" spans="1:10" ht="12" customHeight="1" thickBot="1">
      <c r="A70" s="189"/>
      <c r="B70" s="203"/>
      <c r="C70" s="199"/>
      <c r="D70" s="199"/>
      <c r="E70" s="199"/>
      <c r="F70" s="199"/>
      <c r="G70" s="199"/>
      <c r="H70" s="199"/>
      <c r="I70" s="193"/>
      <c r="J70" s="200"/>
    </row>
    <row r="71" spans="1:10" ht="12" customHeight="1">
      <c r="A71" s="189"/>
      <c r="B71" s="203" t="s">
        <v>5</v>
      </c>
      <c r="C71" s="195" t="str">
        <f>призеры!C61</f>
        <v>ОГАРЫШЕВ Алексей Сергеевич</v>
      </c>
      <c r="D71" s="195" t="str">
        <f>призеры!D61</f>
        <v>06.03.1988, МСМК</v>
      </c>
      <c r="E71" s="195" t="str">
        <f>призеры!E61</f>
        <v>ЦФО</v>
      </c>
      <c r="F71" s="195" t="str">
        <f>призеры!F61</f>
        <v xml:space="preserve">Владимирская, </v>
      </c>
      <c r="G71" s="195">
        <f>призеры!G61</f>
        <v>0</v>
      </c>
      <c r="H71" s="195" t="str">
        <f>призеры!H61</f>
        <v>Куприков АА, Веретенников ЮН</v>
      </c>
      <c r="I71" s="193"/>
      <c r="J71" s="200">
        <v>22</v>
      </c>
    </row>
    <row r="72" spans="1:10" ht="12" customHeight="1" thickBot="1">
      <c r="A72" s="189"/>
      <c r="B72" s="203"/>
      <c r="C72" s="199"/>
      <c r="D72" s="199"/>
      <c r="E72" s="199"/>
      <c r="F72" s="199"/>
      <c r="G72" s="199"/>
      <c r="H72" s="199"/>
      <c r="I72" s="193"/>
      <c r="J72" s="200"/>
    </row>
    <row r="73" spans="1:10" ht="12" customHeight="1">
      <c r="A73" s="189"/>
      <c r="B73" s="203" t="s">
        <v>6</v>
      </c>
      <c r="C73" s="195" t="str">
        <f>призеры!C63</f>
        <v>ОНЕГОВ Никита Александрович</v>
      </c>
      <c r="D73" s="195" t="str">
        <f>призеры!D63</f>
        <v>06.08.1988, МС</v>
      </c>
      <c r="E73" s="195" t="str">
        <f>призеры!E63</f>
        <v>ЦФО</v>
      </c>
      <c r="F73" s="195" t="str">
        <f>призеры!F63</f>
        <v xml:space="preserve">Владимирская, </v>
      </c>
      <c r="G73" s="195">
        <f>призеры!G63</f>
        <v>0</v>
      </c>
      <c r="H73" s="195" t="str">
        <f>призеры!H63</f>
        <v>Куприков АА, Веретенников ЮН</v>
      </c>
      <c r="I73" s="15"/>
      <c r="J73" s="200">
        <v>23</v>
      </c>
    </row>
    <row r="74" spans="1:10" ht="12" customHeight="1" thickBot="1">
      <c r="A74" s="189"/>
      <c r="B74" s="203"/>
      <c r="C74" s="199"/>
      <c r="D74" s="199"/>
      <c r="E74" s="199"/>
      <c r="F74" s="199"/>
      <c r="G74" s="199"/>
      <c r="H74" s="199"/>
      <c r="I74" s="15"/>
      <c r="J74" s="200"/>
    </row>
    <row r="75" spans="1:10" ht="12" customHeight="1">
      <c r="A75" s="189"/>
      <c r="B75" s="203" t="s">
        <v>6</v>
      </c>
      <c r="C75" s="195" t="str">
        <f>призеры!C65</f>
        <v>МАРЧЕНКО Иван Николаевич</v>
      </c>
      <c r="D75" s="195" t="str">
        <f>призеры!D65</f>
        <v>07.07.1983, МС</v>
      </c>
      <c r="E75" s="195" t="str">
        <f>призеры!E65</f>
        <v>ЦФО</v>
      </c>
      <c r="F75" s="195" t="str">
        <f>призеры!F65</f>
        <v>Воронежская,</v>
      </c>
      <c r="G75" s="195">
        <f>призеры!G65</f>
        <v>0</v>
      </c>
      <c r="H75" s="195" t="str">
        <f>призеры!H65</f>
        <v>Карпов АА</v>
      </c>
      <c r="I75" s="15"/>
      <c r="J75" s="200">
        <v>24</v>
      </c>
    </row>
    <row r="76" spans="1:10" ht="12" customHeight="1" thickBot="1">
      <c r="A76" s="190"/>
      <c r="B76" s="204"/>
      <c r="C76" s="199"/>
      <c r="D76" s="199"/>
      <c r="E76" s="199"/>
      <c r="F76" s="199"/>
      <c r="G76" s="199"/>
      <c r="H76" s="199"/>
      <c r="I76" s="15"/>
      <c r="J76" s="200"/>
    </row>
    <row r="77" spans="1:10" ht="12" hidden="1" customHeight="1">
      <c r="A77" s="68"/>
      <c r="B77" s="99" t="s">
        <v>14</v>
      </c>
      <c r="C77" s="195" t="s">
        <v>229</v>
      </c>
      <c r="D77" s="195" t="s">
        <v>230</v>
      </c>
      <c r="E77" s="195" t="s">
        <v>119</v>
      </c>
      <c r="F77" s="195" t="s">
        <v>170</v>
      </c>
      <c r="G77" s="197">
        <v>0</v>
      </c>
      <c r="H77" s="195" t="s">
        <v>171</v>
      </c>
      <c r="I77" s="193"/>
    </row>
    <row r="78" spans="1:10" ht="12" hidden="1" customHeight="1" thickBot="1">
      <c r="A78" s="68"/>
      <c r="B78" s="134"/>
      <c r="C78" s="199"/>
      <c r="D78" s="199"/>
      <c r="E78" s="199"/>
      <c r="F78" s="199"/>
      <c r="G78" s="208"/>
      <c r="H78" s="199"/>
      <c r="I78" s="193"/>
    </row>
    <row r="79" spans="1:10" ht="12" hidden="1" customHeight="1">
      <c r="A79" s="68"/>
      <c r="B79" s="134" t="s">
        <v>14</v>
      </c>
      <c r="C79" s="195" t="s">
        <v>231</v>
      </c>
      <c r="D79" s="195" t="s">
        <v>232</v>
      </c>
      <c r="E79" s="195" t="s">
        <v>119</v>
      </c>
      <c r="F79" s="195" t="s">
        <v>154</v>
      </c>
      <c r="G79" s="197">
        <v>0</v>
      </c>
      <c r="H79" s="195" t="s">
        <v>233</v>
      </c>
      <c r="I79" s="193"/>
    </row>
    <row r="80" spans="1:10" ht="12" hidden="1" customHeight="1" thickBot="1">
      <c r="A80" s="69"/>
      <c r="B80" s="100"/>
      <c r="C80" s="199"/>
      <c r="D80" s="199"/>
      <c r="E80" s="199"/>
      <c r="F80" s="199"/>
      <c r="G80" s="208"/>
      <c r="H80" s="199"/>
      <c r="I80" s="193"/>
    </row>
    <row r="81" spans="1:10" ht="12" customHeight="1">
      <c r="B81" s="13"/>
      <c r="C81" s="9"/>
      <c r="D81" s="9"/>
      <c r="E81" s="33"/>
      <c r="F81" s="9"/>
      <c r="G81" s="66"/>
      <c r="H81" s="24"/>
      <c r="I81" s="11"/>
    </row>
    <row r="82" spans="1:10" ht="12" hidden="1" customHeight="1">
      <c r="A82" s="188" t="s">
        <v>23</v>
      </c>
      <c r="B82" s="205" t="s">
        <v>4</v>
      </c>
      <c r="C82" s="195" t="str">
        <f>призеры!C72</f>
        <v>ТАБУРЧЕНКО Павел Алексеевич</v>
      </c>
      <c r="D82" s="195" t="str">
        <f>призеры!D72</f>
        <v>28.04.1989, МС</v>
      </c>
      <c r="E82" s="195" t="str">
        <f>призеры!E72</f>
        <v>ЦФО</v>
      </c>
      <c r="F82" s="195" t="str">
        <f>призеры!F72</f>
        <v>Брянская,</v>
      </c>
      <c r="G82" s="195">
        <f>призеры!G72</f>
        <v>0</v>
      </c>
      <c r="H82" s="195" t="str">
        <f>призеры!H72</f>
        <v>Михалин ВИ</v>
      </c>
      <c r="I82" s="193"/>
      <c r="J82" s="200">
        <v>25</v>
      </c>
    </row>
    <row r="83" spans="1:10" ht="12" hidden="1" customHeight="1" thickBot="1">
      <c r="A83" s="189"/>
      <c r="B83" s="203"/>
      <c r="C83" s="199"/>
      <c r="D83" s="199"/>
      <c r="E83" s="199"/>
      <c r="F83" s="199"/>
      <c r="G83" s="199"/>
      <c r="H83" s="199"/>
      <c r="I83" s="193"/>
      <c r="J83" s="200"/>
    </row>
    <row r="84" spans="1:10" ht="12" hidden="1" customHeight="1">
      <c r="A84" s="189"/>
      <c r="B84" s="203" t="s">
        <v>5</v>
      </c>
      <c r="C84" s="195" t="str">
        <f>призеры!C74</f>
        <v>УЛЬЯХОВ Александр Александрович</v>
      </c>
      <c r="D84" s="195" t="str">
        <f>призеры!D74</f>
        <v>16.07.1988, МСМК</v>
      </c>
      <c r="E84" s="195" t="str">
        <f>призеры!E74</f>
        <v>ЦФО</v>
      </c>
      <c r="F84" s="195" t="str">
        <f>призеры!F74</f>
        <v>Брянская,</v>
      </c>
      <c r="G84" s="195">
        <f>призеры!G74</f>
        <v>0</v>
      </c>
      <c r="H84" s="195" t="str">
        <f>призеры!H74</f>
        <v>Терешок АА, Терешок АА</v>
      </c>
      <c r="I84" s="193"/>
      <c r="J84" s="200">
        <v>26</v>
      </c>
    </row>
    <row r="85" spans="1:10" ht="12" hidden="1" customHeight="1" thickBot="1">
      <c r="A85" s="189"/>
      <c r="B85" s="203"/>
      <c r="C85" s="199"/>
      <c r="D85" s="199"/>
      <c r="E85" s="199"/>
      <c r="F85" s="199"/>
      <c r="G85" s="199"/>
      <c r="H85" s="199"/>
      <c r="I85" s="193"/>
      <c r="J85" s="200"/>
    </row>
    <row r="86" spans="1:10" ht="12" hidden="1" customHeight="1">
      <c r="A86" s="189"/>
      <c r="B86" s="203" t="s">
        <v>6</v>
      </c>
      <c r="C86" s="195" t="str">
        <f>призеры!C76</f>
        <v>ВОДОВСКОВ Михаил Юрьевич</v>
      </c>
      <c r="D86" s="195" t="str">
        <f>призеры!D76</f>
        <v>17.03.1995, МС</v>
      </c>
      <c r="E86" s="195" t="str">
        <f>призеры!E76</f>
        <v>ЦФО</v>
      </c>
      <c r="F86" s="195" t="str">
        <f>призеры!F76</f>
        <v>Рязанская,</v>
      </c>
      <c r="G86" s="195">
        <f>призеры!G76</f>
        <v>0</v>
      </c>
      <c r="H86" s="195" t="str">
        <f>призеры!H76</f>
        <v>Перетрухан ВН, Серегин СМ</v>
      </c>
      <c r="I86" s="15"/>
      <c r="J86" s="200">
        <v>27</v>
      </c>
    </row>
    <row r="87" spans="1:10" ht="12" hidden="1" customHeight="1" thickBot="1">
      <c r="A87" s="189"/>
      <c r="B87" s="203"/>
      <c r="C87" s="199"/>
      <c r="D87" s="199"/>
      <c r="E87" s="199"/>
      <c r="F87" s="199"/>
      <c r="G87" s="199"/>
      <c r="H87" s="199"/>
      <c r="I87" s="15"/>
      <c r="J87" s="200"/>
    </row>
    <row r="88" spans="1:10" ht="12" hidden="1" customHeight="1">
      <c r="A88" s="189"/>
      <c r="B88" s="203" t="s">
        <v>6</v>
      </c>
      <c r="C88" s="195" t="str">
        <f>призеры!C78</f>
        <v>МАНУКЯН Арутюн Самвелович</v>
      </c>
      <c r="D88" s="195" t="str">
        <f>призеры!D78</f>
        <v>29.03.1993, МС</v>
      </c>
      <c r="E88" s="195" t="str">
        <f>призеры!E78</f>
        <v>ЦФО</v>
      </c>
      <c r="F88" s="195" t="str">
        <f>призеры!F78</f>
        <v>Рязанская,</v>
      </c>
      <c r="G88" s="195">
        <f>призеры!G78</f>
        <v>0</v>
      </c>
      <c r="H88" s="195" t="str">
        <f>призеры!H78</f>
        <v>Перетрухин ВН, Серегин СМ</v>
      </c>
      <c r="I88" s="15"/>
      <c r="J88" s="200">
        <v>28</v>
      </c>
    </row>
    <row r="89" spans="1:10" ht="12" hidden="1" customHeight="1" thickBot="1">
      <c r="A89" s="190"/>
      <c r="B89" s="204"/>
      <c r="C89" s="199"/>
      <c r="D89" s="199"/>
      <c r="E89" s="199"/>
      <c r="F89" s="199"/>
      <c r="G89" s="199"/>
      <c r="H89" s="199"/>
      <c r="I89" s="15"/>
      <c r="J89" s="200"/>
    </row>
    <row r="90" spans="1:10" ht="12" hidden="1" customHeight="1">
      <c r="A90" s="73"/>
      <c r="B90" s="99" t="s">
        <v>14</v>
      </c>
      <c r="C90" s="195" t="s">
        <v>234</v>
      </c>
      <c r="D90" s="195" t="s">
        <v>235</v>
      </c>
      <c r="E90" s="195" t="s">
        <v>119</v>
      </c>
      <c r="F90" s="195" t="s">
        <v>236</v>
      </c>
      <c r="G90" s="195">
        <v>0</v>
      </c>
      <c r="H90" s="206" t="s">
        <v>215</v>
      </c>
      <c r="I90" s="193"/>
    </row>
    <row r="91" spans="1:10" ht="12" hidden="1" customHeight="1" thickBot="1">
      <c r="A91" s="71"/>
      <c r="B91" s="134"/>
      <c r="C91" s="199"/>
      <c r="D91" s="199"/>
      <c r="E91" s="199"/>
      <c r="F91" s="199"/>
      <c r="G91" s="199"/>
      <c r="H91" s="240"/>
      <c r="I91" s="193"/>
    </row>
    <row r="92" spans="1:10" ht="12" hidden="1" customHeight="1">
      <c r="A92" s="71"/>
      <c r="B92" s="134" t="s">
        <v>14</v>
      </c>
      <c r="C92" s="195" t="s">
        <v>237</v>
      </c>
      <c r="D92" s="195" t="s">
        <v>238</v>
      </c>
      <c r="E92" s="195" t="s">
        <v>119</v>
      </c>
      <c r="F92" s="195" t="s">
        <v>115</v>
      </c>
      <c r="G92" s="195">
        <v>0</v>
      </c>
      <c r="H92" s="206" t="s">
        <v>239</v>
      </c>
      <c r="I92" s="193"/>
    </row>
    <row r="93" spans="1:10" ht="12" hidden="1" customHeight="1" thickBot="1">
      <c r="A93" s="72"/>
      <c r="B93" s="100"/>
      <c r="C93" s="196"/>
      <c r="D93" s="196"/>
      <c r="E93" s="196"/>
      <c r="F93" s="196"/>
      <c r="G93" s="196"/>
      <c r="H93" s="207"/>
      <c r="I93" s="193"/>
    </row>
    <row r="94" spans="1:10" ht="12" hidden="1" customHeight="1">
      <c r="B94" s="13"/>
      <c r="C94" s="9"/>
      <c r="D94" s="9"/>
      <c r="E94" s="33"/>
      <c r="F94" s="9"/>
      <c r="G94" s="9"/>
      <c r="H94" s="24"/>
      <c r="I94" s="11"/>
    </row>
    <row r="95" spans="1:10" ht="12" hidden="1" customHeight="1">
      <c r="A95" s="188" t="s">
        <v>24</v>
      </c>
      <c r="B95" s="205" t="s">
        <v>4</v>
      </c>
      <c r="C95" s="195" t="s">
        <v>240</v>
      </c>
      <c r="D95" s="195" t="s">
        <v>241</v>
      </c>
      <c r="E95" s="195" t="s">
        <v>119</v>
      </c>
      <c r="F95" s="195" t="s">
        <v>242</v>
      </c>
      <c r="G95" s="195">
        <v>0</v>
      </c>
      <c r="H95" s="206" t="s">
        <v>215</v>
      </c>
      <c r="I95" s="193"/>
      <c r="J95" s="200">
        <v>29</v>
      </c>
    </row>
    <row r="96" spans="1:10" ht="12" hidden="1" customHeight="1" thickBot="1">
      <c r="A96" s="189"/>
      <c r="B96" s="203"/>
      <c r="C96" s="199"/>
      <c r="D96" s="199"/>
      <c r="E96" s="199"/>
      <c r="F96" s="199"/>
      <c r="G96" s="199"/>
      <c r="H96" s="240"/>
      <c r="I96" s="193"/>
      <c r="J96" s="200"/>
    </row>
    <row r="97" spans="1:10" ht="12" hidden="1" customHeight="1">
      <c r="A97" s="189"/>
      <c r="B97" s="203" t="s">
        <v>5</v>
      </c>
      <c r="C97" s="195" t="s">
        <v>243</v>
      </c>
      <c r="D97" s="195" t="s">
        <v>244</v>
      </c>
      <c r="E97" s="195" t="s">
        <v>119</v>
      </c>
      <c r="F97" s="195" t="s">
        <v>245</v>
      </c>
      <c r="G97" s="195">
        <v>0</v>
      </c>
      <c r="H97" s="206" t="s">
        <v>215</v>
      </c>
      <c r="I97" s="193"/>
      <c r="J97" s="200">
        <v>30</v>
      </c>
    </row>
    <row r="98" spans="1:10" ht="12" hidden="1" customHeight="1" thickBot="1">
      <c r="A98" s="189"/>
      <c r="B98" s="203"/>
      <c r="C98" s="199"/>
      <c r="D98" s="199"/>
      <c r="E98" s="199"/>
      <c r="F98" s="199"/>
      <c r="G98" s="199"/>
      <c r="H98" s="240"/>
      <c r="I98" s="193"/>
      <c r="J98" s="200"/>
    </row>
    <row r="99" spans="1:10" ht="12" hidden="1" customHeight="1">
      <c r="A99" s="189"/>
      <c r="B99" s="203" t="s">
        <v>6</v>
      </c>
      <c r="C99" s="195" t="s">
        <v>246</v>
      </c>
      <c r="D99" s="195" t="s">
        <v>247</v>
      </c>
      <c r="E99" s="195" t="s">
        <v>119</v>
      </c>
      <c r="F99" s="195" t="s">
        <v>248</v>
      </c>
      <c r="G99" s="195">
        <v>0</v>
      </c>
      <c r="H99" s="206" t="s">
        <v>249</v>
      </c>
      <c r="I99" s="15"/>
      <c r="J99" s="200">
        <v>31</v>
      </c>
    </row>
    <row r="100" spans="1:10" ht="12" hidden="1" customHeight="1" thickBot="1">
      <c r="A100" s="189"/>
      <c r="B100" s="203"/>
      <c r="C100" s="199"/>
      <c r="D100" s="199"/>
      <c r="E100" s="199"/>
      <c r="F100" s="199"/>
      <c r="G100" s="199"/>
      <c r="H100" s="240"/>
      <c r="I100" s="15"/>
      <c r="J100" s="200"/>
    </row>
    <row r="101" spans="1:10" ht="12" hidden="1" customHeight="1">
      <c r="A101" s="189"/>
      <c r="B101" s="203" t="s">
        <v>6</v>
      </c>
      <c r="C101" s="195" t="s">
        <v>250</v>
      </c>
      <c r="D101" s="195" t="s">
        <v>251</v>
      </c>
      <c r="E101" s="195" t="s">
        <v>119</v>
      </c>
      <c r="F101" s="195" t="s">
        <v>154</v>
      </c>
      <c r="G101" s="195">
        <v>0</v>
      </c>
      <c r="H101" s="206" t="s">
        <v>252</v>
      </c>
      <c r="I101" s="15"/>
      <c r="J101" s="200">
        <v>32</v>
      </c>
    </row>
    <row r="102" spans="1:10" ht="12" hidden="1" customHeight="1" thickBot="1">
      <c r="A102" s="190"/>
      <c r="B102" s="204"/>
      <c r="C102" s="196"/>
      <c r="D102" s="196"/>
      <c r="E102" s="196"/>
      <c r="F102" s="196"/>
      <c r="G102" s="196"/>
      <c r="H102" s="207"/>
      <c r="I102" s="15"/>
      <c r="J102" s="200"/>
    </row>
    <row r="103" spans="1:10" ht="12" hidden="1" customHeight="1">
      <c r="A103" s="40"/>
      <c r="B103" s="241" t="s">
        <v>14</v>
      </c>
      <c r="C103" s="195" t="s">
        <v>253</v>
      </c>
      <c r="D103" s="195" t="s">
        <v>254</v>
      </c>
      <c r="E103" s="195" t="s">
        <v>119</v>
      </c>
      <c r="F103" s="195" t="s">
        <v>154</v>
      </c>
      <c r="G103" s="195">
        <v>0</v>
      </c>
      <c r="H103" s="195" t="s">
        <v>233</v>
      </c>
      <c r="I103" s="193"/>
    </row>
    <row r="104" spans="1:10" ht="12" hidden="1" customHeight="1" thickBot="1">
      <c r="A104" s="38"/>
      <c r="B104" s="242"/>
      <c r="C104" s="199"/>
      <c r="D104" s="199"/>
      <c r="E104" s="199"/>
      <c r="F104" s="199"/>
      <c r="G104" s="199"/>
      <c r="H104" s="199"/>
      <c r="I104" s="193"/>
    </row>
    <row r="105" spans="1:10" ht="12" hidden="1" customHeight="1">
      <c r="A105" s="38"/>
      <c r="B105" s="242" t="s">
        <v>14</v>
      </c>
      <c r="C105" s="195" t="s">
        <v>255</v>
      </c>
      <c r="D105" s="195" t="s">
        <v>256</v>
      </c>
      <c r="E105" s="195" t="s">
        <v>119</v>
      </c>
      <c r="F105" s="195" t="s">
        <v>257</v>
      </c>
      <c r="G105" s="195">
        <v>0</v>
      </c>
      <c r="H105" s="195" t="s">
        <v>215</v>
      </c>
      <c r="I105" s="193"/>
    </row>
    <row r="106" spans="1:10" ht="12" hidden="1" customHeight="1" thickBot="1">
      <c r="A106" s="39"/>
      <c r="B106" s="245"/>
      <c r="C106" s="199"/>
      <c r="D106" s="199"/>
      <c r="E106" s="199"/>
      <c r="F106" s="199"/>
      <c r="G106" s="199"/>
      <c r="H106" s="199"/>
      <c r="I106" s="193"/>
    </row>
    <row r="107" spans="1:10" ht="0.75" hidden="1" customHeight="1">
      <c r="B107" s="13"/>
      <c r="C107" s="9"/>
      <c r="D107" s="9"/>
      <c r="E107" s="33"/>
      <c r="F107" s="9"/>
      <c r="G107" s="9"/>
      <c r="H107" s="24"/>
      <c r="I107" s="11"/>
    </row>
    <row r="108" spans="1:10" ht="12" hidden="1" customHeight="1">
      <c r="A108" s="212" t="s">
        <v>25</v>
      </c>
      <c r="B108" s="111" t="s">
        <v>4</v>
      </c>
      <c r="C108" s="195" t="e">
        <v>#REF!</v>
      </c>
      <c r="D108" s="195" t="e">
        <v>#REF!</v>
      </c>
      <c r="E108" s="243" t="e">
        <v>#REF!</v>
      </c>
      <c r="F108" s="195" t="e">
        <v>#REF!</v>
      </c>
      <c r="G108" s="195" t="e">
        <v>#REF!</v>
      </c>
      <c r="H108" s="195" t="e">
        <v>#REF!</v>
      </c>
      <c r="I108" s="193"/>
      <c r="J108" s="200">
        <v>33</v>
      </c>
    </row>
    <row r="109" spans="1:10" ht="12" hidden="1" customHeight="1" thickBot="1">
      <c r="A109" s="213"/>
      <c r="B109" s="134"/>
      <c r="C109" s="199"/>
      <c r="D109" s="199"/>
      <c r="E109" s="244"/>
      <c r="F109" s="199"/>
      <c r="G109" s="199"/>
      <c r="H109" s="199"/>
      <c r="I109" s="193"/>
      <c r="J109" s="200"/>
    </row>
    <row r="110" spans="1:10" ht="12" hidden="1" customHeight="1">
      <c r="A110" s="213"/>
      <c r="B110" s="134" t="s">
        <v>5</v>
      </c>
      <c r="C110" s="195" t="e">
        <v>#REF!</v>
      </c>
      <c r="D110" s="195" t="e">
        <v>#REF!</v>
      </c>
      <c r="E110" s="243" t="e">
        <v>#REF!</v>
      </c>
      <c r="F110" s="195" t="e">
        <v>#REF!</v>
      </c>
      <c r="G110" s="195" t="e">
        <v>#REF!</v>
      </c>
      <c r="H110" s="195" t="e">
        <v>#REF!</v>
      </c>
      <c r="I110" s="193"/>
      <c r="J110" s="200">
        <v>34</v>
      </c>
    </row>
    <row r="111" spans="1:10" ht="12" hidden="1" customHeight="1" thickBot="1">
      <c r="A111" s="213"/>
      <c r="B111" s="134"/>
      <c r="C111" s="199"/>
      <c r="D111" s="199"/>
      <c r="E111" s="244"/>
      <c r="F111" s="199"/>
      <c r="G111" s="199"/>
      <c r="H111" s="199"/>
      <c r="I111" s="193"/>
      <c r="J111" s="200"/>
    </row>
    <row r="112" spans="1:10" ht="12" hidden="1" customHeight="1">
      <c r="A112" s="213"/>
      <c r="B112" s="134" t="s">
        <v>6</v>
      </c>
      <c r="C112" s="195" t="e">
        <v>#REF!</v>
      </c>
      <c r="D112" s="195" t="e">
        <v>#REF!</v>
      </c>
      <c r="E112" s="243" t="e">
        <v>#REF!</v>
      </c>
      <c r="F112" s="195" t="e">
        <v>#REF!</v>
      </c>
      <c r="G112" s="195" t="e">
        <v>#REF!</v>
      </c>
      <c r="H112" s="195" t="e">
        <v>#REF!</v>
      </c>
      <c r="I112" s="15"/>
      <c r="J112" s="200">
        <v>35</v>
      </c>
    </row>
    <row r="113" spans="1:10" ht="12" hidden="1" customHeight="1" thickBot="1">
      <c r="A113" s="213"/>
      <c r="B113" s="134"/>
      <c r="C113" s="199"/>
      <c r="D113" s="199"/>
      <c r="E113" s="244"/>
      <c r="F113" s="199"/>
      <c r="G113" s="199"/>
      <c r="H113" s="199"/>
      <c r="I113" s="15"/>
      <c r="J113" s="200"/>
    </row>
    <row r="114" spans="1:10" ht="12" hidden="1" customHeight="1">
      <c r="A114" s="213"/>
      <c r="B114" s="134" t="s">
        <v>6</v>
      </c>
      <c r="C114" s="195" t="e">
        <v>#REF!</v>
      </c>
      <c r="D114" s="195" t="e">
        <v>#REF!</v>
      </c>
      <c r="E114" s="243" t="e">
        <v>#REF!</v>
      </c>
      <c r="F114" s="195" t="e">
        <v>#REF!</v>
      </c>
      <c r="G114" s="195" t="e">
        <v>#REF!</v>
      </c>
      <c r="H114" s="195" t="e">
        <v>#REF!</v>
      </c>
      <c r="I114" s="15"/>
      <c r="J114" s="200">
        <v>36</v>
      </c>
    </row>
    <row r="115" spans="1:10" ht="12" hidden="1" customHeight="1">
      <c r="A115" s="213"/>
      <c r="B115" s="134"/>
      <c r="C115" s="199"/>
      <c r="D115" s="199"/>
      <c r="E115" s="244"/>
      <c r="F115" s="199"/>
      <c r="G115" s="199"/>
      <c r="H115" s="199"/>
      <c r="I115" s="15"/>
      <c r="J115" s="200"/>
    </row>
    <row r="116" spans="1:10" ht="12" hidden="1" customHeight="1">
      <c r="A116" s="213"/>
      <c r="B116" s="134" t="s">
        <v>14</v>
      </c>
      <c r="C116" s="195" t="e">
        <v>#REF!</v>
      </c>
      <c r="D116" s="195" t="e">
        <v>#REF!</v>
      </c>
      <c r="E116" s="243" t="e">
        <v>#REF!</v>
      </c>
      <c r="F116" s="195" t="e">
        <v>#REF!</v>
      </c>
      <c r="G116" s="195" t="e">
        <v>#REF!</v>
      </c>
      <c r="H116" s="195" t="e">
        <v>#REF!</v>
      </c>
      <c r="I116" s="193"/>
    </row>
    <row r="117" spans="1:10" ht="12" hidden="1" customHeight="1" thickBot="1">
      <c r="A117" s="213"/>
      <c r="B117" s="134"/>
      <c r="C117" s="199"/>
      <c r="D117" s="199"/>
      <c r="E117" s="244"/>
      <c r="F117" s="199"/>
      <c r="G117" s="199"/>
      <c r="H117" s="199"/>
      <c r="I117" s="193"/>
    </row>
    <row r="118" spans="1:10" ht="12" hidden="1" customHeight="1">
      <c r="A118" s="213"/>
      <c r="B118" s="134" t="s">
        <v>15</v>
      </c>
      <c r="C118" s="195" t="e">
        <v>#REF!</v>
      </c>
      <c r="D118" s="195" t="e">
        <v>#REF!</v>
      </c>
      <c r="E118" s="243" t="e">
        <v>#REF!</v>
      </c>
      <c r="F118" s="195" t="e">
        <v>#REF!</v>
      </c>
      <c r="G118" s="195" t="e">
        <v>#REF!</v>
      </c>
      <c r="H118" s="195" t="e">
        <v>#REF!</v>
      </c>
      <c r="I118" s="193"/>
    </row>
    <row r="119" spans="1:10" ht="12" hidden="1" customHeight="1" thickBot="1">
      <c r="A119" s="214"/>
      <c r="B119" s="100"/>
      <c r="C119" s="199"/>
      <c r="D119" s="199"/>
      <c r="E119" s="244"/>
      <c r="F119" s="199"/>
      <c r="G119" s="199"/>
      <c r="H119" s="199"/>
      <c r="I119" s="193"/>
    </row>
    <row r="120" spans="1:10" ht="0.75" hidden="1" customHeight="1" thickBot="1">
      <c r="B120" s="13"/>
      <c r="C120" s="9"/>
      <c r="D120" s="9"/>
      <c r="E120" s="33"/>
      <c r="F120" s="9"/>
      <c r="G120" s="9"/>
      <c r="H120" s="24"/>
      <c r="I120" s="11"/>
    </row>
    <row r="121" spans="1:10" ht="12" hidden="1" customHeight="1">
      <c r="A121" s="209" t="s">
        <v>26</v>
      </c>
      <c r="B121" s="111" t="s">
        <v>4</v>
      </c>
      <c r="C121" s="191" t="e">
        <v>#REF!</v>
      </c>
      <c r="D121" s="191" t="e">
        <v>#REF!</v>
      </c>
      <c r="E121" s="246" t="e">
        <v>#REF!</v>
      </c>
      <c r="F121" s="191" t="e">
        <v>#REF!</v>
      </c>
      <c r="G121" s="248" t="e">
        <v>#REF!</v>
      </c>
      <c r="H121" s="191" t="e">
        <v>#REF!</v>
      </c>
      <c r="I121" s="193"/>
      <c r="J121" s="200">
        <v>37</v>
      </c>
    </row>
    <row r="122" spans="1:10" ht="12" hidden="1" customHeight="1" thickBot="1">
      <c r="A122" s="210"/>
      <c r="B122" s="134"/>
      <c r="C122" s="194"/>
      <c r="D122" s="192"/>
      <c r="E122" s="247"/>
      <c r="F122" s="192"/>
      <c r="G122" s="249"/>
      <c r="H122" s="192"/>
      <c r="I122" s="193"/>
      <c r="J122" s="200"/>
    </row>
    <row r="123" spans="1:10" ht="12" hidden="1" customHeight="1">
      <c r="A123" s="210"/>
      <c r="B123" s="134" t="s">
        <v>5</v>
      </c>
      <c r="C123" s="191" t="e">
        <v>#REF!</v>
      </c>
      <c r="D123" s="191" t="e">
        <v>#REF!</v>
      </c>
      <c r="E123" s="246" t="e">
        <v>#REF!</v>
      </c>
      <c r="F123" s="191" t="e">
        <v>#REF!</v>
      </c>
      <c r="G123" s="248" t="e">
        <v>#REF!</v>
      </c>
      <c r="H123" s="191" t="e">
        <v>#REF!</v>
      </c>
      <c r="I123" s="193"/>
      <c r="J123" s="200">
        <v>38</v>
      </c>
    </row>
    <row r="124" spans="1:10" ht="12" hidden="1" customHeight="1" thickBot="1">
      <c r="A124" s="210"/>
      <c r="B124" s="134"/>
      <c r="C124" s="194"/>
      <c r="D124" s="192"/>
      <c r="E124" s="247"/>
      <c r="F124" s="192"/>
      <c r="G124" s="249"/>
      <c r="H124" s="250"/>
      <c r="I124" s="193"/>
      <c r="J124" s="200"/>
    </row>
    <row r="125" spans="1:10" ht="12" hidden="1" customHeight="1">
      <c r="A125" s="210"/>
      <c r="B125" s="134" t="s">
        <v>6</v>
      </c>
      <c r="C125" s="191" t="e">
        <v>#REF!</v>
      </c>
      <c r="D125" s="191" t="e">
        <v>#REF!</v>
      </c>
      <c r="E125" s="246" t="e">
        <v>#REF!</v>
      </c>
      <c r="F125" s="191" t="e">
        <v>#REF!</v>
      </c>
      <c r="G125" s="248" t="e">
        <v>#REF!</v>
      </c>
      <c r="H125" s="191" t="e">
        <v>#REF!</v>
      </c>
      <c r="I125" s="15"/>
      <c r="J125" s="200">
        <v>39</v>
      </c>
    </row>
    <row r="126" spans="1:10" ht="12" hidden="1" customHeight="1" thickBot="1">
      <c r="A126" s="210"/>
      <c r="B126" s="134"/>
      <c r="C126" s="194"/>
      <c r="D126" s="192"/>
      <c r="E126" s="247"/>
      <c r="F126" s="192"/>
      <c r="G126" s="249"/>
      <c r="H126" s="192"/>
      <c r="I126" s="15"/>
      <c r="J126" s="200"/>
    </row>
    <row r="127" spans="1:10" ht="12" hidden="1" customHeight="1">
      <c r="A127" s="210"/>
      <c r="B127" s="134" t="s">
        <v>6</v>
      </c>
      <c r="C127" s="191" t="e">
        <v>#REF!</v>
      </c>
      <c r="D127" s="191" t="e">
        <v>#REF!</v>
      </c>
      <c r="E127" s="246" t="e">
        <v>#REF!</v>
      </c>
      <c r="F127" s="191" t="e">
        <v>#REF!</v>
      </c>
      <c r="G127" s="248" t="e">
        <v>#REF!</v>
      </c>
      <c r="H127" s="191" t="e">
        <v>#REF!</v>
      </c>
      <c r="I127" s="15"/>
      <c r="J127" s="200">
        <v>40</v>
      </c>
    </row>
    <row r="128" spans="1:10" ht="12" hidden="1" customHeight="1" thickBot="1">
      <c r="A128" s="210"/>
      <c r="B128" s="252"/>
      <c r="C128" s="250"/>
      <c r="D128" s="250"/>
      <c r="E128" s="253"/>
      <c r="F128" s="250"/>
      <c r="G128" s="254"/>
      <c r="H128" s="192"/>
      <c r="I128" s="15"/>
      <c r="J128" s="200"/>
    </row>
    <row r="129" spans="1:9" ht="57.75" hidden="1" customHeight="1">
      <c r="A129" s="255"/>
      <c r="B129" s="201" t="s">
        <v>14</v>
      </c>
      <c r="C129" s="191" t="e">
        <v>#REF!</v>
      </c>
      <c r="D129" s="191" t="e">
        <v>#REF!</v>
      </c>
      <c r="E129" s="246" t="e">
        <v>#REF!</v>
      </c>
      <c r="F129" s="191" t="e">
        <v>#REF!</v>
      </c>
      <c r="G129" s="248" t="e">
        <v>#REF!</v>
      </c>
      <c r="H129" s="250" t="e">
        <v>#REF!</v>
      </c>
      <c r="I129" s="193"/>
    </row>
    <row r="130" spans="1:9" ht="12" hidden="1" customHeight="1" thickBot="1">
      <c r="A130" s="255"/>
      <c r="B130" s="202"/>
      <c r="C130" s="192"/>
      <c r="D130" s="192"/>
      <c r="E130" s="247"/>
      <c r="F130" s="192"/>
      <c r="G130" s="251"/>
      <c r="H130" s="192"/>
      <c r="I130" s="193"/>
    </row>
    <row r="131" spans="1:9" ht="12" hidden="1" customHeight="1">
      <c r="A131" s="210"/>
      <c r="B131" s="99" t="s">
        <v>14</v>
      </c>
      <c r="C131" s="250" t="e">
        <v>#REF!</v>
      </c>
      <c r="D131" s="250" t="e">
        <v>#REF!</v>
      </c>
      <c r="E131" s="253" t="e">
        <v>#REF!</v>
      </c>
      <c r="F131" s="250" t="e">
        <v>#REF!</v>
      </c>
      <c r="G131" s="254" t="e">
        <v>#REF!</v>
      </c>
      <c r="H131" s="250" t="e">
        <v>#REF!</v>
      </c>
      <c r="I131" s="193"/>
    </row>
    <row r="132" spans="1:9" ht="12" hidden="1" customHeight="1" thickBot="1">
      <c r="A132" s="211"/>
      <c r="B132" s="100"/>
      <c r="C132" s="192"/>
      <c r="D132" s="192"/>
      <c r="E132" s="247"/>
      <c r="F132" s="192"/>
      <c r="G132" s="251"/>
      <c r="H132" s="192"/>
      <c r="I132" s="193"/>
    </row>
    <row r="133" spans="1:9" ht="9" hidden="1" customHeight="1" thickBot="1">
      <c r="B133" s="12"/>
      <c r="C133" s="3"/>
      <c r="D133" s="4"/>
      <c r="E133" s="4"/>
      <c r="F133" s="5"/>
      <c r="G133" s="5"/>
      <c r="H133" s="3"/>
    </row>
    <row r="134" spans="1:9" ht="12" hidden="1" customHeight="1">
      <c r="A134" s="188" t="s">
        <v>10</v>
      </c>
      <c r="B134" s="201" t="s">
        <v>4</v>
      </c>
      <c r="C134" s="142"/>
      <c r="D134" s="107"/>
      <c r="E134" s="29"/>
      <c r="F134" s="115"/>
      <c r="G134" s="30"/>
      <c r="H134" s="109"/>
    </row>
    <row r="135" spans="1:9" ht="12" hidden="1" customHeight="1">
      <c r="A135" s="189"/>
      <c r="B135" s="216"/>
      <c r="C135" s="136"/>
      <c r="D135" s="138"/>
      <c r="E135" s="27"/>
      <c r="F135" s="140"/>
      <c r="G135" s="31"/>
      <c r="H135" s="141"/>
    </row>
    <row r="136" spans="1:9" ht="12" hidden="1" customHeight="1">
      <c r="A136" s="189"/>
      <c r="B136" s="216" t="s">
        <v>5</v>
      </c>
      <c r="C136" s="136"/>
      <c r="D136" s="138"/>
      <c r="E136" s="27"/>
      <c r="F136" s="140"/>
      <c r="G136" s="31"/>
      <c r="H136" s="141"/>
    </row>
    <row r="137" spans="1:9" ht="12" hidden="1" customHeight="1">
      <c r="A137" s="189"/>
      <c r="B137" s="216"/>
      <c r="C137" s="136"/>
      <c r="D137" s="138"/>
      <c r="E137" s="27"/>
      <c r="F137" s="140"/>
      <c r="G137" s="31"/>
      <c r="H137" s="141"/>
    </row>
    <row r="138" spans="1:9" ht="12" hidden="1" customHeight="1">
      <c r="A138" s="189"/>
      <c r="B138" s="216" t="s">
        <v>6</v>
      </c>
      <c r="C138" s="136"/>
      <c r="D138" s="138"/>
      <c r="E138" s="27"/>
      <c r="F138" s="140"/>
      <c r="G138" s="31"/>
      <c r="H138" s="141"/>
    </row>
    <row r="139" spans="1:9" ht="12" hidden="1" customHeight="1">
      <c r="A139" s="189"/>
      <c r="B139" s="216"/>
      <c r="C139" s="136"/>
      <c r="D139" s="138"/>
      <c r="E139" s="27"/>
      <c r="F139" s="140"/>
      <c r="G139" s="31"/>
      <c r="H139" s="141"/>
    </row>
    <row r="140" spans="1:9" ht="12" hidden="1" customHeight="1">
      <c r="A140" s="189"/>
      <c r="B140" s="216" t="s">
        <v>6</v>
      </c>
      <c r="C140" s="136"/>
      <c r="D140" s="138"/>
      <c r="E140" s="27"/>
      <c r="F140" s="140"/>
      <c r="G140" s="31"/>
      <c r="H140" s="141"/>
    </row>
    <row r="141" spans="1:9" ht="12" hidden="1" customHeight="1" thickBot="1">
      <c r="A141" s="190"/>
      <c r="B141" s="202"/>
      <c r="C141" s="143"/>
      <c r="D141" s="114"/>
      <c r="E141" s="28"/>
      <c r="F141" s="116"/>
      <c r="G141" s="32"/>
      <c r="H141" s="95"/>
    </row>
    <row r="142" spans="1:9" ht="12" hidden="1" customHeight="1" thickBot="1">
      <c r="B142" s="13"/>
      <c r="C142" s="9"/>
      <c r="D142" s="9"/>
      <c r="E142" s="33"/>
      <c r="F142" s="9"/>
      <c r="G142" s="9"/>
      <c r="H142" s="9"/>
    </row>
    <row r="143" spans="1:9" ht="12" hidden="1" customHeight="1">
      <c r="A143" s="188" t="s">
        <v>11</v>
      </c>
      <c r="B143" s="201" t="s">
        <v>4</v>
      </c>
      <c r="C143" s="142"/>
      <c r="D143" s="107"/>
      <c r="E143" s="29"/>
      <c r="F143" s="115"/>
      <c r="G143" s="30"/>
      <c r="H143" s="109"/>
    </row>
    <row r="144" spans="1:9" ht="12" hidden="1" customHeight="1">
      <c r="A144" s="189"/>
      <c r="B144" s="216"/>
      <c r="C144" s="136"/>
      <c r="D144" s="138"/>
      <c r="E144" s="27"/>
      <c r="F144" s="140"/>
      <c r="G144" s="31"/>
      <c r="H144" s="141"/>
    </row>
    <row r="145" spans="1:10" ht="12" hidden="1" customHeight="1">
      <c r="A145" s="189"/>
      <c r="B145" s="216" t="s">
        <v>5</v>
      </c>
      <c r="C145" s="136"/>
      <c r="D145" s="138"/>
      <c r="E145" s="27"/>
      <c r="F145" s="140"/>
      <c r="G145" s="31"/>
      <c r="H145" s="141"/>
    </row>
    <row r="146" spans="1:10" ht="12" hidden="1" customHeight="1">
      <c r="A146" s="189"/>
      <c r="B146" s="216"/>
      <c r="C146" s="136"/>
      <c r="D146" s="138"/>
      <c r="E146" s="27"/>
      <c r="F146" s="140"/>
      <c r="G146" s="31"/>
      <c r="H146" s="141"/>
    </row>
    <row r="147" spans="1:10" ht="12" hidden="1" customHeight="1">
      <c r="A147" s="189"/>
      <c r="B147" s="216" t="s">
        <v>6</v>
      </c>
      <c r="C147" s="136"/>
      <c r="D147" s="138"/>
      <c r="E147" s="27"/>
      <c r="F147" s="140"/>
      <c r="G147" s="31"/>
      <c r="H147" s="141"/>
    </row>
    <row r="148" spans="1:10" ht="12" hidden="1" customHeight="1">
      <c r="A148" s="189"/>
      <c r="B148" s="216"/>
      <c r="C148" s="136"/>
      <c r="D148" s="138"/>
      <c r="E148" s="27"/>
      <c r="F148" s="140"/>
      <c r="G148" s="31"/>
      <c r="H148" s="141"/>
    </row>
    <row r="149" spans="1:10" ht="12" hidden="1" customHeight="1">
      <c r="A149" s="189"/>
      <c r="B149" s="216" t="s">
        <v>6</v>
      </c>
      <c r="C149" s="136"/>
      <c r="D149" s="138"/>
      <c r="E149" s="27"/>
      <c r="F149" s="140"/>
      <c r="G149" s="31"/>
      <c r="H149" s="141"/>
    </row>
    <row r="150" spans="1:10" ht="12" hidden="1" customHeight="1" thickBot="1">
      <c r="A150" s="190"/>
      <c r="B150" s="202"/>
      <c r="C150" s="143"/>
      <c r="D150" s="114"/>
      <c r="E150" s="28"/>
      <c r="F150" s="116"/>
      <c r="G150" s="32"/>
      <c r="H150" s="95"/>
    </row>
    <row r="151" spans="1:10" ht="2.25" hidden="1" customHeight="1">
      <c r="B151" s="2"/>
      <c r="C151" s="3"/>
      <c r="D151" s="4"/>
      <c r="E151" s="4"/>
      <c r="F151" s="5"/>
      <c r="G151" s="5"/>
      <c r="H151" s="3"/>
    </row>
    <row r="152" spans="1:10" ht="29.25" customHeight="1">
      <c r="A152" s="1"/>
      <c r="B152" s="2"/>
      <c r="C152" s="3"/>
      <c r="D152" s="4"/>
      <c r="E152" s="4"/>
      <c r="F152" s="5"/>
      <c r="G152" s="5"/>
      <c r="H152" s="3"/>
      <c r="J152" s="1"/>
    </row>
    <row r="153" spans="1:10" ht="12" customHeight="1">
      <c r="A153" s="1"/>
      <c r="B153" s="26" t="str">
        <f>призеры!B125</f>
        <v>Гл. судья, судья ВК</v>
      </c>
      <c r="C153" s="6"/>
      <c r="D153" s="6"/>
      <c r="E153" s="35"/>
      <c r="F153" s="26" t="str">
        <f>призеры!F125</f>
        <v>С.В.Сапожников</v>
      </c>
      <c r="G153" s="26"/>
      <c r="H153" s="6"/>
    </row>
    <row r="154" spans="1:10" ht="21.75" customHeight="1">
      <c r="A154" s="1"/>
      <c r="B154" s="26"/>
      <c r="C154" s="7"/>
      <c r="D154" s="7"/>
      <c r="E154" s="36"/>
      <c r="F154" s="25" t="str">
        <f>призеры!F126</f>
        <v>/Ярославль/</v>
      </c>
      <c r="G154" s="25"/>
      <c r="H154" s="7"/>
    </row>
    <row r="155" spans="1:10" ht="12" customHeight="1">
      <c r="A155" s="1"/>
      <c r="B155" s="26" t="str">
        <f>призеры!B127</f>
        <v>Гл. секретарь, судья ВК</v>
      </c>
      <c r="C155" s="7"/>
      <c r="D155" s="7"/>
      <c r="E155" s="36"/>
      <c r="F155" s="26" t="str">
        <f>призеры!F127</f>
        <v>А.Н.Шелепин</v>
      </c>
      <c r="G155" s="26"/>
      <c r="H155" s="6"/>
    </row>
    <row r="156" spans="1:10" ht="12" customHeight="1">
      <c r="C156" s="1"/>
      <c r="F156" t="str">
        <f>призеры!F128</f>
        <v>/Рыбинск/</v>
      </c>
      <c r="H156" s="7"/>
    </row>
    <row r="161" spans="19:19">
      <c r="S161" t="s">
        <v>13</v>
      </c>
    </row>
  </sheetData>
  <mergeCells count="551">
    <mergeCell ref="A95:A102"/>
    <mergeCell ref="B147:B148"/>
    <mergeCell ref="C147:C148"/>
    <mergeCell ref="D147:D148"/>
    <mergeCell ref="F147:F148"/>
    <mergeCell ref="H147:H148"/>
    <mergeCell ref="H145:H146"/>
    <mergeCell ref="B140:B141"/>
    <mergeCell ref="C140:C141"/>
    <mergeCell ref="D140:D141"/>
    <mergeCell ref="A143:A150"/>
    <mergeCell ref="D136:D137"/>
    <mergeCell ref="F136:F137"/>
    <mergeCell ref="H136:H137"/>
    <mergeCell ref="B138:B139"/>
    <mergeCell ref="C138:C139"/>
    <mergeCell ref="D138:D139"/>
    <mergeCell ref="F138:F139"/>
    <mergeCell ref="H138:H139"/>
    <mergeCell ref="H131:H132"/>
    <mergeCell ref="H127:H128"/>
    <mergeCell ref="H118:H119"/>
    <mergeCell ref="H114:H115"/>
    <mergeCell ref="H105:H106"/>
    <mergeCell ref="F149:F150"/>
    <mergeCell ref="H149:H150"/>
    <mergeCell ref="H143:H144"/>
    <mergeCell ref="B145:B146"/>
    <mergeCell ref="C145:C146"/>
    <mergeCell ref="D145:D146"/>
    <mergeCell ref="F145:F146"/>
    <mergeCell ref="F140:F141"/>
    <mergeCell ref="H140:H141"/>
    <mergeCell ref="B143:B144"/>
    <mergeCell ref="C143:C144"/>
    <mergeCell ref="D143:D144"/>
    <mergeCell ref="F143:F144"/>
    <mergeCell ref="B149:B150"/>
    <mergeCell ref="C149:C150"/>
    <mergeCell ref="D149:D150"/>
    <mergeCell ref="I131:I132"/>
    <mergeCell ref="A134:A141"/>
    <mergeCell ref="B134:B135"/>
    <mergeCell ref="C134:C135"/>
    <mergeCell ref="D134:D135"/>
    <mergeCell ref="F134:F135"/>
    <mergeCell ref="H134:H135"/>
    <mergeCell ref="B136:B137"/>
    <mergeCell ref="C136:C137"/>
    <mergeCell ref="B131:B132"/>
    <mergeCell ref="C131:C132"/>
    <mergeCell ref="D131:D132"/>
    <mergeCell ref="E131:E132"/>
    <mergeCell ref="F131:F132"/>
    <mergeCell ref="G131:G132"/>
    <mergeCell ref="A121:A132"/>
    <mergeCell ref="I121:I122"/>
    <mergeCell ref="J125:J126"/>
    <mergeCell ref="J127:J128"/>
    <mergeCell ref="B129:B130"/>
    <mergeCell ref="C129:C130"/>
    <mergeCell ref="D129:D130"/>
    <mergeCell ref="E129:E130"/>
    <mergeCell ref="F129:F130"/>
    <mergeCell ref="G129:G130"/>
    <mergeCell ref="H129:H130"/>
    <mergeCell ref="I129:I130"/>
    <mergeCell ref="B127:B128"/>
    <mergeCell ref="C127:C128"/>
    <mergeCell ref="D127:D128"/>
    <mergeCell ref="E127:E128"/>
    <mergeCell ref="F127:F128"/>
    <mergeCell ref="G127:G128"/>
    <mergeCell ref="H125:H126"/>
    <mergeCell ref="J121:J122"/>
    <mergeCell ref="B123:B124"/>
    <mergeCell ref="C123:C124"/>
    <mergeCell ref="D123:D124"/>
    <mergeCell ref="E123:E124"/>
    <mergeCell ref="F123:F124"/>
    <mergeCell ref="G123:G124"/>
    <mergeCell ref="H123:H124"/>
    <mergeCell ref="I123:I124"/>
    <mergeCell ref="J123:J124"/>
    <mergeCell ref="B121:B122"/>
    <mergeCell ref="C121:C122"/>
    <mergeCell ref="D121:D122"/>
    <mergeCell ref="E121:E122"/>
    <mergeCell ref="F121:F122"/>
    <mergeCell ref="G121:G122"/>
    <mergeCell ref="H121:H122"/>
    <mergeCell ref="B118:B119"/>
    <mergeCell ref="C118:C119"/>
    <mergeCell ref="D118:D119"/>
    <mergeCell ref="E118:E119"/>
    <mergeCell ref="F118:F119"/>
    <mergeCell ref="G118:G119"/>
    <mergeCell ref="B125:B126"/>
    <mergeCell ref="C125:C126"/>
    <mergeCell ref="D125:D126"/>
    <mergeCell ref="E125:E126"/>
    <mergeCell ref="F125:F126"/>
    <mergeCell ref="G125:G126"/>
    <mergeCell ref="J112:J113"/>
    <mergeCell ref="J114:J115"/>
    <mergeCell ref="B116:B117"/>
    <mergeCell ref="C116:C117"/>
    <mergeCell ref="D116:D117"/>
    <mergeCell ref="E116:E117"/>
    <mergeCell ref="F116:F117"/>
    <mergeCell ref="G116:G117"/>
    <mergeCell ref="H116:H117"/>
    <mergeCell ref="I116:I117"/>
    <mergeCell ref="B114:B115"/>
    <mergeCell ref="C114:C115"/>
    <mergeCell ref="D114:D115"/>
    <mergeCell ref="E114:E115"/>
    <mergeCell ref="F114:F115"/>
    <mergeCell ref="G114:G115"/>
    <mergeCell ref="J108:J109"/>
    <mergeCell ref="B110:B111"/>
    <mergeCell ref="C110:C111"/>
    <mergeCell ref="D110:D111"/>
    <mergeCell ref="E110:E111"/>
    <mergeCell ref="F110:F111"/>
    <mergeCell ref="G110:G111"/>
    <mergeCell ref="H110:H111"/>
    <mergeCell ref="I110:I111"/>
    <mergeCell ref="J110:J111"/>
    <mergeCell ref="I105:I106"/>
    <mergeCell ref="A108:A119"/>
    <mergeCell ref="B108:B109"/>
    <mergeCell ref="C108:C109"/>
    <mergeCell ref="D108:D109"/>
    <mergeCell ref="E108:E109"/>
    <mergeCell ref="F108:F109"/>
    <mergeCell ref="G108:G109"/>
    <mergeCell ref="H108:H109"/>
    <mergeCell ref="B105:B106"/>
    <mergeCell ref="C105:C106"/>
    <mergeCell ref="D105:D106"/>
    <mergeCell ref="E105:E106"/>
    <mergeCell ref="F105:F106"/>
    <mergeCell ref="G105:G106"/>
    <mergeCell ref="I108:I109"/>
    <mergeCell ref="B112:B113"/>
    <mergeCell ref="C112:C113"/>
    <mergeCell ref="D112:D113"/>
    <mergeCell ref="E112:E113"/>
    <mergeCell ref="F112:F113"/>
    <mergeCell ref="G112:G113"/>
    <mergeCell ref="H112:H113"/>
    <mergeCell ref="I118:I119"/>
    <mergeCell ref="B103:B104"/>
    <mergeCell ref="C103:C104"/>
    <mergeCell ref="D103:D104"/>
    <mergeCell ref="E103:E104"/>
    <mergeCell ref="F103:F104"/>
    <mergeCell ref="G103:G104"/>
    <mergeCell ref="H103:H104"/>
    <mergeCell ref="I103:I104"/>
    <mergeCell ref="B101:B102"/>
    <mergeCell ref="C101:C102"/>
    <mergeCell ref="D101:D102"/>
    <mergeCell ref="E101:E102"/>
    <mergeCell ref="F101:F102"/>
    <mergeCell ref="G101:G102"/>
    <mergeCell ref="B99:B100"/>
    <mergeCell ref="C99:C100"/>
    <mergeCell ref="D99:D100"/>
    <mergeCell ref="E99:E100"/>
    <mergeCell ref="F99:F100"/>
    <mergeCell ref="G99:G100"/>
    <mergeCell ref="H99:H100"/>
    <mergeCell ref="J99:J100"/>
    <mergeCell ref="H101:H102"/>
    <mergeCell ref="J101:J102"/>
    <mergeCell ref="J95:J96"/>
    <mergeCell ref="B97:B98"/>
    <mergeCell ref="C97:C98"/>
    <mergeCell ref="D97:D98"/>
    <mergeCell ref="E97:E98"/>
    <mergeCell ref="F97:F98"/>
    <mergeCell ref="G97:G98"/>
    <mergeCell ref="H97:H98"/>
    <mergeCell ref="I97:I98"/>
    <mergeCell ref="J97:J98"/>
    <mergeCell ref="H92:H93"/>
    <mergeCell ref="I92:I93"/>
    <mergeCell ref="B95:B96"/>
    <mergeCell ref="C95:C96"/>
    <mergeCell ref="D95:D96"/>
    <mergeCell ref="E95:E96"/>
    <mergeCell ref="F95:F96"/>
    <mergeCell ref="G95:G96"/>
    <mergeCell ref="H95:H96"/>
    <mergeCell ref="B92:B93"/>
    <mergeCell ref="C92:C93"/>
    <mergeCell ref="D92:D93"/>
    <mergeCell ref="E92:E93"/>
    <mergeCell ref="F92:F93"/>
    <mergeCell ref="G92:G93"/>
    <mergeCell ref="I95:I96"/>
    <mergeCell ref="B90:B91"/>
    <mergeCell ref="C90:C91"/>
    <mergeCell ref="D90:D91"/>
    <mergeCell ref="E90:E91"/>
    <mergeCell ref="F90:F91"/>
    <mergeCell ref="G90:G91"/>
    <mergeCell ref="H90:H91"/>
    <mergeCell ref="I90:I91"/>
    <mergeCell ref="B88:B89"/>
    <mergeCell ref="G88:G89"/>
    <mergeCell ref="B86:B87"/>
    <mergeCell ref="C86:C87"/>
    <mergeCell ref="D86:D87"/>
    <mergeCell ref="E86:E87"/>
    <mergeCell ref="F86:F87"/>
    <mergeCell ref="G86:G87"/>
    <mergeCell ref="H86:H87"/>
    <mergeCell ref="J86:J87"/>
    <mergeCell ref="H88:H89"/>
    <mergeCell ref="C88:C89"/>
    <mergeCell ref="D88:D89"/>
    <mergeCell ref="E88:E89"/>
    <mergeCell ref="F88:F89"/>
    <mergeCell ref="J88:J89"/>
    <mergeCell ref="J82:J83"/>
    <mergeCell ref="B84:B85"/>
    <mergeCell ref="C84:C85"/>
    <mergeCell ref="D84:D85"/>
    <mergeCell ref="E84:E85"/>
    <mergeCell ref="F84:F85"/>
    <mergeCell ref="G84:G85"/>
    <mergeCell ref="H84:H85"/>
    <mergeCell ref="I84:I85"/>
    <mergeCell ref="J84:J85"/>
    <mergeCell ref="H79:H80"/>
    <mergeCell ref="I79:I80"/>
    <mergeCell ref="B82:B83"/>
    <mergeCell ref="C82:C83"/>
    <mergeCell ref="D82:D83"/>
    <mergeCell ref="E82:E83"/>
    <mergeCell ref="F82:F83"/>
    <mergeCell ref="G82:G83"/>
    <mergeCell ref="H82:H83"/>
    <mergeCell ref="I82:I83"/>
    <mergeCell ref="B79:B80"/>
    <mergeCell ref="C79:C80"/>
    <mergeCell ref="D79:D80"/>
    <mergeCell ref="E79:E80"/>
    <mergeCell ref="F79:F80"/>
    <mergeCell ref="G79:G80"/>
    <mergeCell ref="B77:B78"/>
    <mergeCell ref="C77:C78"/>
    <mergeCell ref="D77:D78"/>
    <mergeCell ref="E77:E78"/>
    <mergeCell ref="F77:F78"/>
    <mergeCell ref="G77:G78"/>
    <mergeCell ref="H77:H78"/>
    <mergeCell ref="I77:I78"/>
    <mergeCell ref="B75:B76"/>
    <mergeCell ref="C75:C76"/>
    <mergeCell ref="D75:D76"/>
    <mergeCell ref="E75:E76"/>
    <mergeCell ref="F75:F76"/>
    <mergeCell ref="G75:G76"/>
    <mergeCell ref="B73:B74"/>
    <mergeCell ref="C73:C74"/>
    <mergeCell ref="D73:D74"/>
    <mergeCell ref="E73:E74"/>
    <mergeCell ref="F73:F74"/>
    <mergeCell ref="G73:G74"/>
    <mergeCell ref="H73:H74"/>
    <mergeCell ref="J73:J74"/>
    <mergeCell ref="H75:H76"/>
    <mergeCell ref="J75:J76"/>
    <mergeCell ref="H69:H70"/>
    <mergeCell ref="I69:I70"/>
    <mergeCell ref="J69:J70"/>
    <mergeCell ref="B71:B72"/>
    <mergeCell ref="C71:C72"/>
    <mergeCell ref="D71:D72"/>
    <mergeCell ref="E71:E72"/>
    <mergeCell ref="F71:F72"/>
    <mergeCell ref="G71:G72"/>
    <mergeCell ref="H71:H72"/>
    <mergeCell ref="B69:B70"/>
    <mergeCell ref="C69:C70"/>
    <mergeCell ref="D69:D70"/>
    <mergeCell ref="E69:E70"/>
    <mergeCell ref="F69:F70"/>
    <mergeCell ref="G69:G70"/>
    <mergeCell ref="I71:I72"/>
    <mergeCell ref="J71:J72"/>
    <mergeCell ref="H64:H65"/>
    <mergeCell ref="I64:I65"/>
    <mergeCell ref="B66:B67"/>
    <mergeCell ref="C66:C67"/>
    <mergeCell ref="D66:D67"/>
    <mergeCell ref="E66:E67"/>
    <mergeCell ref="F66:F67"/>
    <mergeCell ref="G66:G67"/>
    <mergeCell ref="H66:H67"/>
    <mergeCell ref="I66:I67"/>
    <mergeCell ref="B64:B65"/>
    <mergeCell ref="C64:C65"/>
    <mergeCell ref="D64:D65"/>
    <mergeCell ref="E64:E65"/>
    <mergeCell ref="F64:F65"/>
    <mergeCell ref="G64:G65"/>
    <mergeCell ref="H60:H61"/>
    <mergeCell ref="J60:J61"/>
    <mergeCell ref="B62:B63"/>
    <mergeCell ref="C62:C63"/>
    <mergeCell ref="D62:D63"/>
    <mergeCell ref="E62:E63"/>
    <mergeCell ref="F62:F63"/>
    <mergeCell ref="G62:G63"/>
    <mergeCell ref="H62:H63"/>
    <mergeCell ref="J62:J63"/>
    <mergeCell ref="B60:B61"/>
    <mergeCell ref="C60:C61"/>
    <mergeCell ref="D60:D61"/>
    <mergeCell ref="E60:E61"/>
    <mergeCell ref="F60:F61"/>
    <mergeCell ref="G60:G61"/>
    <mergeCell ref="B58:B59"/>
    <mergeCell ref="C58:C59"/>
    <mergeCell ref="D58:D59"/>
    <mergeCell ref="E58:E59"/>
    <mergeCell ref="F58:F59"/>
    <mergeCell ref="G58:G59"/>
    <mergeCell ref="H58:H59"/>
    <mergeCell ref="I58:I59"/>
    <mergeCell ref="J58:J59"/>
    <mergeCell ref="B56:B57"/>
    <mergeCell ref="C56:C57"/>
    <mergeCell ref="D56:D57"/>
    <mergeCell ref="E56:E57"/>
    <mergeCell ref="F56:F57"/>
    <mergeCell ref="G56:G57"/>
    <mergeCell ref="H56:H57"/>
    <mergeCell ref="I56:I57"/>
    <mergeCell ref="J56:J57"/>
    <mergeCell ref="G51:G52"/>
    <mergeCell ref="H51:H52"/>
    <mergeCell ref="I51:I52"/>
    <mergeCell ref="B53:B54"/>
    <mergeCell ref="C53:C54"/>
    <mergeCell ref="D53:D54"/>
    <mergeCell ref="E53:E54"/>
    <mergeCell ref="F53:F54"/>
    <mergeCell ref="G53:G54"/>
    <mergeCell ref="H53:H54"/>
    <mergeCell ref="B51:B52"/>
    <mergeCell ref="C51:C52"/>
    <mergeCell ref="D51:D52"/>
    <mergeCell ref="E51:E52"/>
    <mergeCell ref="F51:F52"/>
    <mergeCell ref="I53:I54"/>
    <mergeCell ref="B47:B48"/>
    <mergeCell ref="C47:C48"/>
    <mergeCell ref="D47:D48"/>
    <mergeCell ref="E47:E48"/>
    <mergeCell ref="F47:F48"/>
    <mergeCell ref="G47:G48"/>
    <mergeCell ref="H47:H48"/>
    <mergeCell ref="J47:J48"/>
    <mergeCell ref="B49:B50"/>
    <mergeCell ref="C49:C50"/>
    <mergeCell ref="D49:D50"/>
    <mergeCell ref="E49:E50"/>
    <mergeCell ref="F49:F50"/>
    <mergeCell ref="G49:G50"/>
    <mergeCell ref="H49:H50"/>
    <mergeCell ref="J49:J50"/>
    <mergeCell ref="G43:G44"/>
    <mergeCell ref="H43:H44"/>
    <mergeCell ref="I43:I44"/>
    <mergeCell ref="J43:J44"/>
    <mergeCell ref="B45:B46"/>
    <mergeCell ref="C45:C46"/>
    <mergeCell ref="D45:D46"/>
    <mergeCell ref="E45:E46"/>
    <mergeCell ref="F45:F46"/>
    <mergeCell ref="G45:G46"/>
    <mergeCell ref="B43:B44"/>
    <mergeCell ref="C43:C44"/>
    <mergeCell ref="D43:D44"/>
    <mergeCell ref="E43:E44"/>
    <mergeCell ref="F43:F44"/>
    <mergeCell ref="H45:H46"/>
    <mergeCell ref="I45:I46"/>
    <mergeCell ref="J45:J46"/>
    <mergeCell ref="H38:H39"/>
    <mergeCell ref="I38:I39"/>
    <mergeCell ref="B40:B41"/>
    <mergeCell ref="C40:C41"/>
    <mergeCell ref="D40:D41"/>
    <mergeCell ref="E40:E41"/>
    <mergeCell ref="F40:F41"/>
    <mergeCell ref="G40:G41"/>
    <mergeCell ref="H40:H41"/>
    <mergeCell ref="I40:I41"/>
    <mergeCell ref="B38:B39"/>
    <mergeCell ref="C38:C39"/>
    <mergeCell ref="D38:D39"/>
    <mergeCell ref="E38:E39"/>
    <mergeCell ref="F38:F39"/>
    <mergeCell ref="G38:G39"/>
    <mergeCell ref="H34:H35"/>
    <mergeCell ref="J34:J35"/>
    <mergeCell ref="B36:B37"/>
    <mergeCell ref="C36:C37"/>
    <mergeCell ref="D36:D37"/>
    <mergeCell ref="E36:E37"/>
    <mergeCell ref="F36:F37"/>
    <mergeCell ref="G36:G37"/>
    <mergeCell ref="H36:H37"/>
    <mergeCell ref="J36:J37"/>
    <mergeCell ref="B34:B35"/>
    <mergeCell ref="C34:C35"/>
    <mergeCell ref="D34:D35"/>
    <mergeCell ref="E34:E35"/>
    <mergeCell ref="F34:F35"/>
    <mergeCell ref="G34:G35"/>
    <mergeCell ref="B32:B33"/>
    <mergeCell ref="C32:C33"/>
    <mergeCell ref="D32:D33"/>
    <mergeCell ref="E32:E33"/>
    <mergeCell ref="F32:F33"/>
    <mergeCell ref="G32:G33"/>
    <mergeCell ref="H32:H33"/>
    <mergeCell ref="I32:I33"/>
    <mergeCell ref="J32:J33"/>
    <mergeCell ref="B30:B31"/>
    <mergeCell ref="C30:C31"/>
    <mergeCell ref="D30:D31"/>
    <mergeCell ref="E30:E31"/>
    <mergeCell ref="F30:F31"/>
    <mergeCell ref="G30:G31"/>
    <mergeCell ref="H30:H31"/>
    <mergeCell ref="I30:I31"/>
    <mergeCell ref="J30:J31"/>
    <mergeCell ref="H25:H26"/>
    <mergeCell ref="I25:I26"/>
    <mergeCell ref="P26:P27"/>
    <mergeCell ref="B27:B28"/>
    <mergeCell ref="C27:C28"/>
    <mergeCell ref="D27:D28"/>
    <mergeCell ref="E27:E28"/>
    <mergeCell ref="F27:F28"/>
    <mergeCell ref="G27:G28"/>
    <mergeCell ref="H27:H28"/>
    <mergeCell ref="B25:B26"/>
    <mergeCell ref="C25:C26"/>
    <mergeCell ref="D25:D26"/>
    <mergeCell ref="E25:E26"/>
    <mergeCell ref="F25:F26"/>
    <mergeCell ref="G25:G26"/>
    <mergeCell ref="I27:I28"/>
    <mergeCell ref="H21:H22"/>
    <mergeCell ref="J21:J22"/>
    <mergeCell ref="B23:B24"/>
    <mergeCell ref="C23:C24"/>
    <mergeCell ref="D23:D24"/>
    <mergeCell ref="E23:E24"/>
    <mergeCell ref="F23:F24"/>
    <mergeCell ref="G23:G24"/>
    <mergeCell ref="H23:H24"/>
    <mergeCell ref="J23:J24"/>
    <mergeCell ref="B21:B22"/>
    <mergeCell ref="C21:C22"/>
    <mergeCell ref="D21:D22"/>
    <mergeCell ref="E21:E22"/>
    <mergeCell ref="F21:F22"/>
    <mergeCell ref="G21:G22"/>
    <mergeCell ref="J17:J18"/>
    <mergeCell ref="B19:B20"/>
    <mergeCell ref="C19:C20"/>
    <mergeCell ref="D19:D20"/>
    <mergeCell ref="E19:E20"/>
    <mergeCell ref="F19:F20"/>
    <mergeCell ref="G19:G20"/>
    <mergeCell ref="H19:H20"/>
    <mergeCell ref="I19:I20"/>
    <mergeCell ref="J19:J20"/>
    <mergeCell ref="B17:B18"/>
    <mergeCell ref="C17:C18"/>
    <mergeCell ref="D17:D18"/>
    <mergeCell ref="E17:E18"/>
    <mergeCell ref="F17:F18"/>
    <mergeCell ref="G17:G18"/>
    <mergeCell ref="H17:H18"/>
    <mergeCell ref="I17:I18"/>
    <mergeCell ref="H14:H15"/>
    <mergeCell ref="J14:J15"/>
    <mergeCell ref="B12:B13"/>
    <mergeCell ref="C12:C13"/>
    <mergeCell ref="D12:D13"/>
    <mergeCell ref="E12:E13"/>
    <mergeCell ref="F12:F13"/>
    <mergeCell ref="G12:G13"/>
    <mergeCell ref="H12:H13"/>
    <mergeCell ref="I12:I13"/>
    <mergeCell ref="J12:J13"/>
    <mergeCell ref="B14:B15"/>
    <mergeCell ref="C14:C15"/>
    <mergeCell ref="D14:D15"/>
    <mergeCell ref="E14:E15"/>
    <mergeCell ref="F14:F15"/>
    <mergeCell ref="G14:G15"/>
    <mergeCell ref="F8:F9"/>
    <mergeCell ref="G8:G9"/>
    <mergeCell ref="H8:H9"/>
    <mergeCell ref="I8:I9"/>
    <mergeCell ref="J8:J9"/>
    <mergeCell ref="H10:H11"/>
    <mergeCell ref="B10:B11"/>
    <mergeCell ref="C10:C11"/>
    <mergeCell ref="D10:D11"/>
    <mergeCell ref="E10:E11"/>
    <mergeCell ref="F10:F11"/>
    <mergeCell ref="G10:G11"/>
    <mergeCell ref="I10:I11"/>
    <mergeCell ref="J10:J11"/>
    <mergeCell ref="A17:A24"/>
    <mergeCell ref="A30:A37"/>
    <mergeCell ref="A43:A50"/>
    <mergeCell ref="A56:A63"/>
    <mergeCell ref="A69:A76"/>
    <mergeCell ref="A82:A89"/>
    <mergeCell ref="A1:I1"/>
    <mergeCell ref="A2:I2"/>
    <mergeCell ref="A3:I3"/>
    <mergeCell ref="A4:I4"/>
    <mergeCell ref="A5:I5"/>
    <mergeCell ref="B6:B7"/>
    <mergeCell ref="C6:C7"/>
    <mergeCell ref="D6:D7"/>
    <mergeCell ref="E6:E7"/>
    <mergeCell ref="F6:F7"/>
    <mergeCell ref="G6:G7"/>
    <mergeCell ref="H6:H7"/>
    <mergeCell ref="I6:I7"/>
    <mergeCell ref="A8:A15"/>
    <mergeCell ref="B8:B9"/>
    <mergeCell ref="C8:C9"/>
    <mergeCell ref="D8:D9"/>
    <mergeCell ref="E8:E9"/>
  </mergeCells>
  <conditionalFormatting sqref="G17:G89">
    <cfRule type="cellIs" dxfId="1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156" max="7" man="1"/>
  </rowBreaks>
  <colBreaks count="2" manualBreakCount="2">
    <brk id="13" max="1048575" man="1"/>
    <brk id="14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133"/>
  <sheetViews>
    <sheetView tabSelected="1" zoomScaleNormal="100" workbookViewId="0">
      <selection sqref="A1:I128"/>
    </sheetView>
  </sheetViews>
  <sheetFormatPr defaultRowHeight="13.2"/>
  <cols>
    <col min="1" max="1" width="6.88671875" customWidth="1"/>
    <col min="2" max="2" width="6.6640625" customWidth="1"/>
    <col min="3" max="3" width="21.88671875" customWidth="1"/>
    <col min="4" max="4" width="13.88671875" customWidth="1"/>
    <col min="5" max="5" width="8.109375" style="37" customWidth="1"/>
    <col min="6" max="6" width="17.6640625" customWidth="1"/>
    <col min="7" max="7" width="8" customWidth="1"/>
    <col min="8" max="8" width="20" customWidth="1"/>
    <col min="9" max="9" width="0.109375" customWidth="1"/>
  </cols>
  <sheetData>
    <row r="1" spans="1:16" ht="21" customHeight="1">
      <c r="A1" s="160" t="s">
        <v>7</v>
      </c>
      <c r="B1" s="160"/>
      <c r="C1" s="160"/>
      <c r="D1" s="160"/>
      <c r="E1" s="160"/>
      <c r="F1" s="160"/>
      <c r="G1" s="160"/>
      <c r="H1" s="160"/>
      <c r="I1" s="160"/>
    </row>
    <row r="2" spans="1:16" ht="17.25" customHeight="1">
      <c r="A2" s="161" t="s">
        <v>8</v>
      </c>
      <c r="B2" s="161"/>
      <c r="C2" s="161"/>
      <c r="D2" s="161"/>
      <c r="E2" s="161"/>
      <c r="F2" s="161"/>
      <c r="G2" s="161"/>
      <c r="H2" s="161"/>
      <c r="I2" s="161"/>
    </row>
    <row r="3" spans="1:16" ht="40.5" customHeight="1">
      <c r="A3" s="234" t="str">
        <f>[9]реквизиты!$A$2</f>
        <v>Чемпионат ЦФО по боевому самбо среди мужчин</v>
      </c>
      <c r="B3" s="234"/>
      <c r="C3" s="234"/>
      <c r="D3" s="234"/>
      <c r="E3" s="234"/>
      <c r="F3" s="234"/>
      <c r="G3" s="234"/>
      <c r="H3" s="234"/>
      <c r="I3" s="234"/>
    </row>
    <row r="4" spans="1:16" ht="16.5" customHeight="1">
      <c r="A4" s="161" t="str">
        <f>[9]реквизиты!$A$3</f>
        <v>13-14 декабря</v>
      </c>
      <c r="B4" s="161"/>
      <c r="C4" s="161"/>
      <c r="D4" s="161"/>
      <c r="E4" s="161"/>
      <c r="F4" s="161"/>
      <c r="G4" s="161"/>
      <c r="H4" s="161"/>
      <c r="I4" s="161"/>
    </row>
    <row r="5" spans="1:16" ht="3.75" hidden="1" customHeight="1" thickBot="1">
      <c r="A5" s="161"/>
      <c r="B5" s="161"/>
      <c r="C5" s="161"/>
      <c r="D5" s="161"/>
      <c r="E5" s="161"/>
      <c r="F5" s="161"/>
      <c r="G5" s="161"/>
      <c r="H5" s="161"/>
      <c r="I5" s="161"/>
    </row>
    <row r="6" spans="1:16" ht="6" customHeight="1" thickBot="1">
      <c r="B6" s="8"/>
      <c r="C6" s="9"/>
      <c r="D6" s="9"/>
      <c r="E6" s="33"/>
      <c r="F6" s="9"/>
      <c r="G6" s="9"/>
      <c r="H6" s="9"/>
      <c r="I6" s="11"/>
    </row>
    <row r="7" spans="1:16" ht="12" customHeight="1">
      <c r="A7" s="212" t="s">
        <v>12</v>
      </c>
      <c r="B7" s="258" t="s">
        <v>4</v>
      </c>
      <c r="C7" s="195" t="str">
        <f>[1]Ит.пр!C6</f>
        <v>ПАВЛОВ Николай Владимирович</v>
      </c>
      <c r="D7" s="195" t="str">
        <f>[1]Ит.пр!D6</f>
        <v>29.03.1992, МС</v>
      </c>
      <c r="E7" s="195" t="str">
        <f>[1]Ит.пр!E6</f>
        <v>ЦФО</v>
      </c>
      <c r="F7" s="195" t="str">
        <f>[1]Ит.пр!F6</f>
        <v>Ярославская,</v>
      </c>
      <c r="G7" s="195">
        <f>[1]Ит.пр!G6</f>
        <v>0</v>
      </c>
      <c r="H7" s="195" t="str">
        <f>[1]Ит.пр!H6</f>
        <v>Воронин СМ, Овсянников НИ</v>
      </c>
      <c r="I7" s="193"/>
      <c r="J7" s="200">
        <v>5</v>
      </c>
    </row>
    <row r="8" spans="1:16" ht="12" customHeight="1" thickBot="1">
      <c r="A8" s="213"/>
      <c r="B8" s="259"/>
      <c r="C8" s="199"/>
      <c r="D8" s="199"/>
      <c r="E8" s="199"/>
      <c r="F8" s="199"/>
      <c r="G8" s="199"/>
      <c r="H8" s="199"/>
      <c r="I8" s="193"/>
      <c r="J8" s="200"/>
    </row>
    <row r="9" spans="1:16" ht="12" customHeight="1">
      <c r="A9" s="213"/>
      <c r="B9" s="259" t="s">
        <v>5</v>
      </c>
      <c r="C9" s="195" t="str">
        <f>[1]Ит.пр!C8</f>
        <v>МУРАШКИН Эдуард Александрович</v>
      </c>
      <c r="D9" s="195" t="str">
        <f>[1]Ит.пр!D8</f>
        <v>26.08.1996, МС</v>
      </c>
      <c r="E9" s="195" t="str">
        <f>[1]Ит.пр!E8</f>
        <v>ЦФО</v>
      </c>
      <c r="F9" s="195" t="str">
        <f>[1]Ит.пр!F8</f>
        <v>Тульская,</v>
      </c>
      <c r="G9" s="195">
        <f>[1]Ит.пр!G8</f>
        <v>0</v>
      </c>
      <c r="H9" s="195" t="str">
        <f>[1]Ит.пр!H8</f>
        <v>Маштаков СВ, Нагаев РШ</v>
      </c>
      <c r="I9" s="193"/>
      <c r="J9" s="200">
        <v>6</v>
      </c>
    </row>
    <row r="10" spans="1:16" ht="12" customHeight="1" thickBot="1">
      <c r="A10" s="213"/>
      <c r="B10" s="259"/>
      <c r="C10" s="199"/>
      <c r="D10" s="199"/>
      <c r="E10" s="199"/>
      <c r="F10" s="199"/>
      <c r="G10" s="199"/>
      <c r="H10" s="199"/>
      <c r="I10" s="193"/>
      <c r="J10" s="200"/>
    </row>
    <row r="11" spans="1:16" ht="12" customHeight="1">
      <c r="A11" s="213"/>
      <c r="B11" s="259" t="s">
        <v>6</v>
      </c>
      <c r="C11" s="195" t="str">
        <f>[1]Ит.пр!C10</f>
        <v>АВРАКОВ Рустам Давлатшоевич</v>
      </c>
      <c r="D11" s="195" t="str">
        <f>[1]Ит.пр!D10</f>
        <v>10.10.1993, 1р</v>
      </c>
      <c r="E11" s="195" t="str">
        <f>[1]Ит.пр!E10</f>
        <v>ЦФО</v>
      </c>
      <c r="F11" s="195" t="str">
        <f>[1]Ит.пр!F10</f>
        <v xml:space="preserve">Тверская, </v>
      </c>
      <c r="G11" s="195">
        <f>[1]Ит.пр!G10</f>
        <v>0</v>
      </c>
      <c r="H11" s="195" t="str">
        <f>[1]Ит.пр!H10</f>
        <v>Каверзин ПИ</v>
      </c>
      <c r="I11" s="15"/>
      <c r="J11" s="200">
        <v>7</v>
      </c>
    </row>
    <row r="12" spans="1:16" ht="12" customHeight="1" thickBot="1">
      <c r="A12" s="213"/>
      <c r="B12" s="259"/>
      <c r="C12" s="199"/>
      <c r="D12" s="199"/>
      <c r="E12" s="199"/>
      <c r="F12" s="199"/>
      <c r="G12" s="199"/>
      <c r="H12" s="199"/>
      <c r="I12" s="15"/>
      <c r="J12" s="200"/>
    </row>
    <row r="13" spans="1:16" ht="12" customHeight="1">
      <c r="A13" s="213"/>
      <c r="B13" s="216" t="s">
        <v>6</v>
      </c>
      <c r="C13" s="195" t="str">
        <f>[1]Ит.пр!C12</f>
        <v>ТОЛСТУХИН Сергей Викторович</v>
      </c>
      <c r="D13" s="195" t="str">
        <f>[1]Ит.пр!D12</f>
        <v>13.07.2000, КМС</v>
      </c>
      <c r="E13" s="195" t="str">
        <f>[1]Ит.пр!E12</f>
        <v>ЦФО</v>
      </c>
      <c r="F13" s="195" t="str">
        <f>[1]Ит.пр!F12</f>
        <v>Московская,</v>
      </c>
      <c r="G13" s="195">
        <f>[1]Ит.пр!G12</f>
        <v>0</v>
      </c>
      <c r="H13" s="195" t="str">
        <f>[1]Ит.пр!H12</f>
        <v>Бондаренко АП</v>
      </c>
      <c r="I13" s="15"/>
      <c r="J13" s="200">
        <v>8</v>
      </c>
    </row>
    <row r="14" spans="1:16" ht="12" customHeight="1" thickBot="1">
      <c r="A14" s="213"/>
      <c r="B14" s="216"/>
      <c r="C14" s="199"/>
      <c r="D14" s="199"/>
      <c r="E14" s="199"/>
      <c r="F14" s="199"/>
      <c r="G14" s="199"/>
      <c r="H14" s="199"/>
      <c r="I14" s="15"/>
      <c r="J14" s="200"/>
    </row>
    <row r="15" spans="1:16" ht="12" customHeight="1">
      <c r="A15" s="213"/>
      <c r="B15" s="216" t="s">
        <v>14</v>
      </c>
      <c r="C15" s="195" t="str">
        <f>[1]Ит.пр!C14</f>
        <v>ЦЫГАНКОВ Илья Михайлович</v>
      </c>
      <c r="D15" s="195" t="str">
        <f>[1]Ит.пр!D14</f>
        <v>02.12.1999, КМС</v>
      </c>
      <c r="E15" s="195" t="str">
        <f>[1]Ит.пр!E14</f>
        <v>ЦФО</v>
      </c>
      <c r="F15" s="195" t="str">
        <f>[1]Ит.пр!F14</f>
        <v xml:space="preserve">Владимирская, </v>
      </c>
      <c r="G15" s="195">
        <f>[1]Ит.пр!G14</f>
        <v>0</v>
      </c>
      <c r="H15" s="195" t="str">
        <f>[1]Ит.пр!H14</f>
        <v>Гусев АВ, Нехорошков МВ</v>
      </c>
      <c r="I15" s="193"/>
    </row>
    <row r="16" spans="1:16" ht="12" customHeight="1" thickBot="1">
      <c r="A16" s="213"/>
      <c r="B16" s="216"/>
      <c r="C16" s="199"/>
      <c r="D16" s="199"/>
      <c r="E16" s="199"/>
      <c r="F16" s="199"/>
      <c r="G16" s="199"/>
      <c r="H16" s="199"/>
      <c r="I16" s="193"/>
      <c r="L16" s="19"/>
      <c r="M16" s="20"/>
      <c r="N16" s="19"/>
      <c r="O16" s="21"/>
      <c r="P16" s="215"/>
    </row>
    <row r="17" spans="1:16" ht="12" customHeight="1">
      <c r="A17" s="213"/>
      <c r="B17" s="216" t="s">
        <v>14</v>
      </c>
      <c r="C17" s="195" t="str">
        <f>[1]Ит.пр!C16</f>
        <v>САВИН Андрей Сергеевич</v>
      </c>
      <c r="D17" s="195" t="str">
        <f>[1]Ит.пр!D16</f>
        <v>14.02.1990, МС</v>
      </c>
      <c r="E17" s="195" t="str">
        <f>[1]Ит.пр!E16</f>
        <v>ЦФО</v>
      </c>
      <c r="F17" s="195" t="str">
        <f>[1]Ит.пр!F16</f>
        <v>Тульская,</v>
      </c>
      <c r="G17" s="195">
        <f>[1]Ит.пр!G16</f>
        <v>0</v>
      </c>
      <c r="H17" s="206" t="str">
        <f>[1]Ит.пр!H16</f>
        <v>Самбровский СВ, Двоеглазов ПВ</v>
      </c>
      <c r="I17" s="193"/>
      <c r="L17" s="19"/>
      <c r="M17" s="20"/>
      <c r="N17" s="19"/>
      <c r="O17" s="21"/>
      <c r="P17" s="215"/>
    </row>
    <row r="18" spans="1:16" ht="12" customHeight="1" thickBot="1">
      <c r="A18" s="214"/>
      <c r="B18" s="202"/>
      <c r="C18" s="196"/>
      <c r="D18" s="196"/>
      <c r="E18" s="196"/>
      <c r="F18" s="196"/>
      <c r="G18" s="196"/>
      <c r="H18" s="207"/>
      <c r="I18" s="193"/>
    </row>
    <row r="19" spans="1:16" ht="12" customHeight="1" thickBot="1">
      <c r="B19" s="13"/>
      <c r="C19" s="9"/>
      <c r="D19" s="9"/>
      <c r="E19" s="33"/>
      <c r="F19" s="9"/>
      <c r="G19" s="9"/>
      <c r="H19" s="9"/>
      <c r="I19" s="11"/>
    </row>
    <row r="20" spans="1:16" ht="12" customHeight="1">
      <c r="A20" s="212" t="s">
        <v>20</v>
      </c>
      <c r="B20" s="257" t="s">
        <v>4</v>
      </c>
      <c r="C20" s="195" t="str">
        <f>[2]Ит.пр!C6</f>
        <v>ФЕКЛИН Сергей Юрьевич</v>
      </c>
      <c r="D20" s="195" t="str">
        <f>[2]Ит.пр!D6</f>
        <v>22.10.1992, МС</v>
      </c>
      <c r="E20" s="195" t="str">
        <f>[2]Ит.пр!E6</f>
        <v>ЦФО</v>
      </c>
      <c r="F20" s="195" t="str">
        <f>[2]Ит.пр!F6</f>
        <v xml:space="preserve">Липецкая, </v>
      </c>
      <c r="G20" s="195">
        <f>[2]Ит.пр!G6</f>
        <v>0</v>
      </c>
      <c r="H20" s="195" t="str">
        <f>[2]Ит.пр!H6</f>
        <v>Моргачев ОМ</v>
      </c>
      <c r="I20" s="193"/>
      <c r="J20" s="200">
        <v>9</v>
      </c>
    </row>
    <row r="21" spans="1:16" ht="12" customHeight="1" thickBot="1">
      <c r="A21" s="213"/>
      <c r="B21" s="256"/>
      <c r="C21" s="199"/>
      <c r="D21" s="199"/>
      <c r="E21" s="199"/>
      <c r="F21" s="199"/>
      <c r="G21" s="199"/>
      <c r="H21" s="199"/>
      <c r="I21" s="193"/>
      <c r="J21" s="200"/>
    </row>
    <row r="22" spans="1:16" ht="12" customHeight="1">
      <c r="A22" s="213"/>
      <c r="B22" s="256" t="s">
        <v>5</v>
      </c>
      <c r="C22" s="195" t="str">
        <f>[2]Ит.пр!C8</f>
        <v>МАРУТЯН Арман Мкртичевич</v>
      </c>
      <c r="D22" s="195" t="str">
        <f>[2]Ит.пр!D8</f>
        <v>24.10.1995, МС</v>
      </c>
      <c r="E22" s="195" t="str">
        <f>[2]Ит.пр!E8</f>
        <v>ЦФО</v>
      </c>
      <c r="F22" s="195" t="str">
        <f>[2]Ит.пр!F8</f>
        <v>Рязанская,</v>
      </c>
      <c r="G22" s="195">
        <f>[2]Ит.пр!G8</f>
        <v>0</v>
      </c>
      <c r="H22" s="195" t="str">
        <f>[2]Ит.пр!H8</f>
        <v>Яковенко ДВ, Савельев ЕА</v>
      </c>
      <c r="I22" s="193"/>
      <c r="J22" s="200">
        <v>10</v>
      </c>
    </row>
    <row r="23" spans="1:16" ht="12" customHeight="1" thickBot="1">
      <c r="A23" s="213"/>
      <c r="B23" s="256"/>
      <c r="C23" s="199"/>
      <c r="D23" s="199"/>
      <c r="E23" s="199"/>
      <c r="F23" s="199"/>
      <c r="G23" s="199"/>
      <c r="H23" s="199"/>
      <c r="I23" s="193"/>
      <c r="J23" s="200"/>
    </row>
    <row r="24" spans="1:16" ht="12" customHeight="1">
      <c r="A24" s="213"/>
      <c r="B24" s="256" t="s">
        <v>6</v>
      </c>
      <c r="C24" s="195" t="str">
        <f>[2]Ит.пр!C10</f>
        <v>РАДЖАБОВ Курбан Раджабович</v>
      </c>
      <c r="D24" s="195" t="str">
        <f>[2]Ит.пр!D10</f>
        <v>14.07.1991, МС</v>
      </c>
      <c r="E24" s="195" t="str">
        <f>[2]Ит.пр!E10</f>
        <v>ЦФО</v>
      </c>
      <c r="F24" s="195" t="str">
        <f>[2]Ит.пр!F10</f>
        <v>Московская,</v>
      </c>
      <c r="G24" s="195">
        <f>[2]Ит.пр!G10</f>
        <v>0</v>
      </c>
      <c r="H24" s="195" t="str">
        <f>[2]Ит.пр!H10</f>
        <v>Сориев ФК , Раджабов КР</v>
      </c>
      <c r="I24" s="15"/>
      <c r="J24" s="200">
        <v>11</v>
      </c>
    </row>
    <row r="25" spans="1:16" ht="12" customHeight="1" thickBot="1">
      <c r="A25" s="213"/>
      <c r="B25" s="256"/>
      <c r="C25" s="199"/>
      <c r="D25" s="199"/>
      <c r="E25" s="199"/>
      <c r="F25" s="199"/>
      <c r="G25" s="199"/>
      <c r="H25" s="199"/>
      <c r="I25" s="15"/>
      <c r="J25" s="200"/>
    </row>
    <row r="26" spans="1:16" ht="12" customHeight="1">
      <c r="A26" s="213"/>
      <c r="B26" s="134" t="s">
        <v>6</v>
      </c>
      <c r="C26" s="195" t="str">
        <f>[2]Ит.пр!C12</f>
        <v>Ешкутов Илья Александрович</v>
      </c>
      <c r="D26" s="195" t="str">
        <f>[2]Ит.пр!D12</f>
        <v>18.04.1997, КМС</v>
      </c>
      <c r="E26" s="195" t="str">
        <f>[2]Ит.пр!E12</f>
        <v>ЦФО</v>
      </c>
      <c r="F26" s="195" t="str">
        <f>[2]Ит.пр!F12</f>
        <v>Ивановская,</v>
      </c>
      <c r="G26" s="195">
        <f>[2]Ит.пр!G12</f>
        <v>0</v>
      </c>
      <c r="H26" s="195" t="str">
        <f>[2]Ит.пр!H12</f>
        <v>Изместьев ВП, Володин АН</v>
      </c>
      <c r="I26" s="15"/>
      <c r="J26" s="200">
        <v>12</v>
      </c>
    </row>
    <row r="27" spans="1:16" ht="12" customHeight="1" thickBot="1">
      <c r="A27" s="213"/>
      <c r="B27" s="134"/>
      <c r="C27" s="199"/>
      <c r="D27" s="199"/>
      <c r="E27" s="199"/>
      <c r="F27" s="199"/>
      <c r="G27" s="199"/>
      <c r="H27" s="199"/>
      <c r="I27" s="15"/>
      <c r="J27" s="200"/>
    </row>
    <row r="28" spans="1:16" ht="12" customHeight="1">
      <c r="A28" s="213"/>
      <c r="B28" s="134" t="s">
        <v>14</v>
      </c>
      <c r="C28" s="195" t="str">
        <f>[2]Ит.пр!C14</f>
        <v>МАКАРОВ Сергей Павлович</v>
      </c>
      <c r="D28" s="195" t="str">
        <f>[2]Ит.пр!D14</f>
        <v>05.09.1998, КМС</v>
      </c>
      <c r="E28" s="195" t="str">
        <f>[2]Ит.пр!E14</f>
        <v>ЦФО</v>
      </c>
      <c r="F28" s="195" t="str">
        <f>[2]Ит.пр!F14</f>
        <v xml:space="preserve">Владимирская, </v>
      </c>
      <c r="G28" s="195">
        <f>[2]Ит.пр!G14</f>
        <v>0</v>
      </c>
      <c r="H28" s="195" t="str">
        <f>[2]Ит.пр!H14</f>
        <v>Стахеев ИР, Кашутин АВ</v>
      </c>
      <c r="I28" s="193"/>
    </row>
    <row r="29" spans="1:16" ht="12" customHeight="1" thickBot="1">
      <c r="A29" s="213"/>
      <c r="B29" s="134"/>
      <c r="C29" s="199"/>
      <c r="D29" s="199"/>
      <c r="E29" s="199"/>
      <c r="F29" s="199"/>
      <c r="G29" s="199"/>
      <c r="H29" s="199"/>
      <c r="I29" s="193"/>
    </row>
    <row r="30" spans="1:16" ht="12" customHeight="1">
      <c r="A30" s="213"/>
      <c r="B30" s="134" t="s">
        <v>14</v>
      </c>
      <c r="C30" s="195" t="str">
        <f>[2]Ит.пр!C16</f>
        <v>БЫЧКОВ Дмитрий Сергеевич</v>
      </c>
      <c r="D30" s="195" t="str">
        <f>[2]Ит.пр!D16</f>
        <v>24.02.1995, КМС</v>
      </c>
      <c r="E30" s="195" t="str">
        <f>[2]Ит.пр!E16</f>
        <v>ЦФО</v>
      </c>
      <c r="F30" s="195" t="str">
        <f>[2]Ит.пр!F16</f>
        <v>Белгородская,</v>
      </c>
      <c r="G30" s="195">
        <f>[2]Ит.пр!G16</f>
        <v>0</v>
      </c>
      <c r="H30" s="206" t="str">
        <f>[2]Ит.пр!H16</f>
        <v>Немшилов ОП, Виноходов ВВ</v>
      </c>
      <c r="I30" s="193"/>
    </row>
    <row r="31" spans="1:16" ht="12" customHeight="1" thickBot="1">
      <c r="A31" s="214"/>
      <c r="B31" s="100"/>
      <c r="C31" s="196"/>
      <c r="D31" s="196"/>
      <c r="E31" s="196"/>
      <c r="F31" s="196"/>
      <c r="G31" s="196"/>
      <c r="H31" s="207"/>
      <c r="I31" s="193"/>
    </row>
    <row r="32" spans="1:16" ht="12" customHeight="1" thickBot="1">
      <c r="A32" s="41"/>
      <c r="B32" s="12"/>
      <c r="C32" s="17"/>
      <c r="D32" s="18"/>
      <c r="E32" s="18"/>
      <c r="F32" s="19"/>
      <c r="G32" s="9"/>
      <c r="H32" s="22"/>
      <c r="I32" s="15"/>
    </row>
    <row r="33" spans="1:10" ht="12" customHeight="1">
      <c r="A33" s="209" t="s">
        <v>21</v>
      </c>
      <c r="B33" s="257" t="s">
        <v>4</v>
      </c>
      <c r="C33" s="195" t="str">
        <f>[3]Ит.пр!C6</f>
        <v>ФЕДОРОВИЧ Марати Владимирович</v>
      </c>
      <c r="D33" s="195" t="str">
        <f>[3]Ит.пр!D6</f>
        <v>01.01.1991, МС</v>
      </c>
      <c r="E33" s="195" t="str">
        <f>[3]Ит.пр!E6</f>
        <v>ЦФО</v>
      </c>
      <c r="F33" s="195" t="str">
        <f>[3]Ит.пр!F6</f>
        <v>Ярославская,</v>
      </c>
      <c r="G33" s="195">
        <f>[3]Ит.пр!G6</f>
        <v>0</v>
      </c>
      <c r="H33" s="195" t="str">
        <f>[3]Ит.пр!H6</f>
        <v>Хорев ЮА, Федорович АВ</v>
      </c>
      <c r="I33" s="193"/>
      <c r="J33" s="200">
        <v>13</v>
      </c>
    </row>
    <row r="34" spans="1:10" ht="12" customHeight="1" thickBot="1">
      <c r="A34" s="210"/>
      <c r="B34" s="256"/>
      <c r="C34" s="199"/>
      <c r="D34" s="199"/>
      <c r="E34" s="199"/>
      <c r="F34" s="199"/>
      <c r="G34" s="199"/>
      <c r="H34" s="199"/>
      <c r="I34" s="193"/>
      <c r="J34" s="200"/>
    </row>
    <row r="35" spans="1:10" ht="12" customHeight="1">
      <c r="A35" s="210"/>
      <c r="B35" s="256" t="s">
        <v>5</v>
      </c>
      <c r="C35" s="195" t="str">
        <f>[3]Ит.пр!C8</f>
        <v>КОНДРАШКИН Алексей Сергеевич</v>
      </c>
      <c r="D35" s="195" t="str">
        <f>[3]Ит.пр!D8</f>
        <v>22.07.1992, МС</v>
      </c>
      <c r="E35" s="195" t="str">
        <f>[3]Ит.пр!E8</f>
        <v>ЦФО</v>
      </c>
      <c r="F35" s="195" t="str">
        <f>[3]Ит.пр!F8</f>
        <v>Московская,</v>
      </c>
      <c r="G35" s="195">
        <f>[3]Ит.пр!G8</f>
        <v>0</v>
      </c>
      <c r="H35" s="195" t="str">
        <f>[3]Ит.пр!H8</f>
        <v>Кандрашкина ЛФ, Кондрашкин СА</v>
      </c>
      <c r="I35" s="193"/>
      <c r="J35" s="200">
        <v>14</v>
      </c>
    </row>
    <row r="36" spans="1:10" ht="12" customHeight="1" thickBot="1">
      <c r="A36" s="210"/>
      <c r="B36" s="256"/>
      <c r="C36" s="199"/>
      <c r="D36" s="199"/>
      <c r="E36" s="199"/>
      <c r="F36" s="199"/>
      <c r="G36" s="199"/>
      <c r="H36" s="199"/>
      <c r="I36" s="193"/>
      <c r="J36" s="200"/>
    </row>
    <row r="37" spans="1:10" ht="12" customHeight="1">
      <c r="A37" s="210"/>
      <c r="B37" s="256" t="s">
        <v>6</v>
      </c>
      <c r="C37" s="195" t="str">
        <f>[3]Ит.пр!C10</f>
        <v>БУЛДАКОВ Валентин Сергеевич</v>
      </c>
      <c r="D37" s="195" t="str">
        <f>[3]Ит.пр!D10</f>
        <v>18.02.1998, 1р</v>
      </c>
      <c r="E37" s="195" t="str">
        <f>[3]Ит.пр!E10</f>
        <v>ЦФО</v>
      </c>
      <c r="F37" s="195" t="str">
        <f>[3]Ит.пр!F10</f>
        <v>Воронежская,</v>
      </c>
      <c r="G37" s="195">
        <f>[3]Ит.пр!G10</f>
        <v>0</v>
      </c>
      <c r="H37" s="195" t="str">
        <f>[3]Ит.пр!H10</f>
        <v>Выхованец ИА</v>
      </c>
      <c r="I37" s="15"/>
      <c r="J37" s="200">
        <v>15</v>
      </c>
    </row>
    <row r="38" spans="1:10" ht="12" customHeight="1" thickBot="1">
      <c r="A38" s="210"/>
      <c r="B38" s="256"/>
      <c r="C38" s="199"/>
      <c r="D38" s="199"/>
      <c r="E38" s="199"/>
      <c r="F38" s="199"/>
      <c r="G38" s="199"/>
      <c r="H38" s="199"/>
      <c r="I38" s="15"/>
      <c r="J38" s="200"/>
    </row>
    <row r="39" spans="1:10" ht="12" customHeight="1">
      <c r="A39" s="210"/>
      <c r="B39" s="134" t="s">
        <v>6</v>
      </c>
      <c r="C39" s="195" t="str">
        <f>[3]Ит.пр!C12</f>
        <v>МЕДНОВ Егор Сергеевич</v>
      </c>
      <c r="D39" s="195" t="str">
        <f>[3]Ит.пр!D12</f>
        <v>24.06.1998, КМС</v>
      </c>
      <c r="E39" s="195" t="str">
        <f>[3]Ит.пр!E12</f>
        <v>ЦФО</v>
      </c>
      <c r="F39" s="195" t="str">
        <f>[3]Ит.пр!F12</f>
        <v>Рязанская,</v>
      </c>
      <c r="G39" s="195">
        <f>[3]Ит.пр!G12</f>
        <v>0</v>
      </c>
      <c r="H39" s="195" t="str">
        <f>[3]Ит.пр!H12</f>
        <v>Яковенко ДВ, Савельев ЕА</v>
      </c>
      <c r="I39" s="15"/>
      <c r="J39" s="200">
        <v>16</v>
      </c>
    </row>
    <row r="40" spans="1:10" ht="12" customHeight="1" thickBot="1">
      <c r="A40" s="210"/>
      <c r="B40" s="134"/>
      <c r="C40" s="199"/>
      <c r="D40" s="199"/>
      <c r="E40" s="199"/>
      <c r="F40" s="199"/>
      <c r="G40" s="199"/>
      <c r="H40" s="199"/>
      <c r="I40" s="15"/>
      <c r="J40" s="200"/>
    </row>
    <row r="41" spans="1:10" ht="12" customHeight="1">
      <c r="A41" s="210"/>
      <c r="B41" s="134" t="s">
        <v>14</v>
      </c>
      <c r="C41" s="195" t="str">
        <f>[3]Ит.пр!C14</f>
        <v>ИЛЛАРИОНОВ Алексей Петрович</v>
      </c>
      <c r="D41" s="195" t="str">
        <f>[3]Ит.пр!D14</f>
        <v>31.08.1996, МС</v>
      </c>
      <c r="E41" s="195" t="str">
        <f>[3]Ит.пр!E14</f>
        <v>ЦФО</v>
      </c>
      <c r="F41" s="195" t="str">
        <f>[3]Ит.пр!F14</f>
        <v>Тульская,</v>
      </c>
      <c r="G41" s="195">
        <f>[3]Ит.пр!G14</f>
        <v>0</v>
      </c>
      <c r="H41" s="195" t="str">
        <f>[3]Ит.пр!H14</f>
        <v>Маштаков СВ, Пегасов СВ</v>
      </c>
      <c r="I41" s="136" t="s">
        <v>17</v>
      </c>
    </row>
    <row r="42" spans="1:10" ht="12" customHeight="1" thickBot="1">
      <c r="A42" s="210"/>
      <c r="B42" s="134"/>
      <c r="C42" s="199"/>
      <c r="D42" s="199"/>
      <c r="E42" s="199"/>
      <c r="F42" s="199"/>
      <c r="G42" s="199"/>
      <c r="H42" s="199"/>
      <c r="I42" s="136"/>
    </row>
    <row r="43" spans="1:10" ht="12" customHeight="1">
      <c r="A43" s="210"/>
      <c r="B43" s="134" t="s">
        <v>14</v>
      </c>
      <c r="C43" s="195" t="str">
        <f>[3]Ит.пр!C16</f>
        <v>ПЕРЕТРУХИН Никита Валерьевич</v>
      </c>
      <c r="D43" s="195" t="str">
        <f>[3]Ит.пр!D16</f>
        <v>25.11.1996, КМС</v>
      </c>
      <c r="E43" s="195" t="str">
        <f>[3]Ит.пр!E16</f>
        <v>ЦФО</v>
      </c>
      <c r="F43" s="195" t="str">
        <f>[3]Ит.пр!F16</f>
        <v>Рязанская,</v>
      </c>
      <c r="G43" s="195">
        <f>[3]Ит.пр!G16</f>
        <v>0</v>
      </c>
      <c r="H43" s="206" t="str">
        <f>[3]Ит.пр!H16</f>
        <v>Перетрухин ВН, Савельев ЕА</v>
      </c>
      <c r="I43" s="193"/>
    </row>
    <row r="44" spans="1:10" ht="12" customHeight="1" thickBot="1">
      <c r="A44" s="211"/>
      <c r="B44" s="100"/>
      <c r="C44" s="196"/>
      <c r="D44" s="196"/>
      <c r="E44" s="196"/>
      <c r="F44" s="196"/>
      <c r="G44" s="196"/>
      <c r="H44" s="207"/>
      <c r="I44" s="193"/>
    </row>
    <row r="45" spans="1:10" ht="12" customHeight="1" thickBot="1">
      <c r="A45" s="41"/>
      <c r="B45" s="12"/>
      <c r="C45" s="17"/>
      <c r="D45" s="18"/>
      <c r="E45" s="18"/>
      <c r="F45" s="19"/>
      <c r="G45" s="19"/>
      <c r="H45" s="22"/>
      <c r="I45" s="15"/>
    </row>
    <row r="46" spans="1:10" ht="12" customHeight="1">
      <c r="A46" s="212" t="s">
        <v>16</v>
      </c>
      <c r="B46" s="257" t="s">
        <v>4</v>
      </c>
      <c r="C46" s="195" t="str">
        <f>[4]Ит.пр!C6</f>
        <v>АРАЛОВ Михаил Герасимович</v>
      </c>
      <c r="D46" s="195" t="str">
        <f>[4]Ит.пр!D6</f>
        <v>25.10.1985, МС</v>
      </c>
      <c r="E46" s="195" t="str">
        <f>[4]Ит.пр!E6</f>
        <v>ЦФО</v>
      </c>
      <c r="F46" s="195" t="str">
        <f>[4]Ит.пр!F6</f>
        <v>Ярославская,</v>
      </c>
      <c r="G46" s="195">
        <f>[4]Ит.пр!G6</f>
        <v>0</v>
      </c>
      <c r="H46" s="195" t="str">
        <f>[4]Ит.пр!H6</f>
        <v>Тихвинский БГ</v>
      </c>
      <c r="I46" s="193"/>
      <c r="J46" s="200">
        <v>17</v>
      </c>
    </row>
    <row r="47" spans="1:10" ht="12" customHeight="1" thickBot="1">
      <c r="A47" s="213"/>
      <c r="B47" s="256"/>
      <c r="C47" s="199"/>
      <c r="D47" s="199"/>
      <c r="E47" s="199"/>
      <c r="F47" s="199"/>
      <c r="G47" s="199"/>
      <c r="H47" s="199"/>
      <c r="I47" s="193"/>
      <c r="J47" s="200"/>
    </row>
    <row r="48" spans="1:10" ht="12" customHeight="1">
      <c r="A48" s="213"/>
      <c r="B48" s="256" t="s">
        <v>5</v>
      </c>
      <c r="C48" s="195" t="str">
        <f>[4]Ит.пр!C8</f>
        <v>НЕВРЮЕВ Дмитрий Сергеевич</v>
      </c>
      <c r="D48" s="195" t="str">
        <f>[4]Ит.пр!D8</f>
        <v>25.08.1995, КМС</v>
      </c>
      <c r="E48" s="195" t="str">
        <f>[4]Ит.пр!E8</f>
        <v>ЦФО</v>
      </c>
      <c r="F48" s="195" t="str">
        <f>[4]Ит.пр!F8</f>
        <v>Брянская,</v>
      </c>
      <c r="G48" s="195">
        <f>[4]Ит.пр!G8</f>
        <v>0</v>
      </c>
      <c r="H48" s="195" t="str">
        <f>[4]Ит.пр!H8</f>
        <v>Терешок АА</v>
      </c>
      <c r="I48" s="193"/>
      <c r="J48" s="200">
        <v>18</v>
      </c>
    </row>
    <row r="49" spans="1:10" ht="12" customHeight="1" thickBot="1">
      <c r="A49" s="213"/>
      <c r="B49" s="256"/>
      <c r="C49" s="199"/>
      <c r="D49" s="199"/>
      <c r="E49" s="199"/>
      <c r="F49" s="199"/>
      <c r="G49" s="199"/>
      <c r="H49" s="199"/>
      <c r="I49" s="193"/>
      <c r="J49" s="200"/>
    </row>
    <row r="50" spans="1:10" ht="12" customHeight="1">
      <c r="A50" s="213"/>
      <c r="B50" s="256" t="s">
        <v>6</v>
      </c>
      <c r="C50" s="195" t="str">
        <f>[4]Ит.пр!C10</f>
        <v>КОБЗЕВ Андрей Витальевич</v>
      </c>
      <c r="D50" s="195" t="str">
        <f>[4]Ит.пр!D10</f>
        <v>19.08.1992, МС</v>
      </c>
      <c r="E50" s="195" t="str">
        <f>[4]Ит.пр!E10</f>
        <v>ЦФО</v>
      </c>
      <c r="F50" s="195" t="str">
        <f>[4]Ит.пр!F10</f>
        <v>Белгородская,</v>
      </c>
      <c r="G50" s="195">
        <f>[4]Ит.пр!G10</f>
        <v>0</v>
      </c>
      <c r="H50" s="195" t="str">
        <f>[4]Ит.пр!H10</f>
        <v>Немшилов ОГ, Городов СА</v>
      </c>
      <c r="I50" s="15"/>
      <c r="J50" s="200">
        <v>19</v>
      </c>
    </row>
    <row r="51" spans="1:10" ht="12" customHeight="1" thickBot="1">
      <c r="A51" s="213"/>
      <c r="B51" s="256"/>
      <c r="C51" s="199"/>
      <c r="D51" s="199"/>
      <c r="E51" s="199"/>
      <c r="F51" s="199"/>
      <c r="G51" s="199"/>
      <c r="H51" s="199"/>
      <c r="I51" s="15"/>
      <c r="J51" s="200"/>
    </row>
    <row r="52" spans="1:10" ht="12" customHeight="1">
      <c r="A52" s="213"/>
      <c r="B52" s="134" t="s">
        <v>6</v>
      </c>
      <c r="C52" s="195" t="str">
        <f>[4]Ит.пр!C12</f>
        <v>ХАН Никита Алексеевич</v>
      </c>
      <c r="D52" s="195" t="str">
        <f>[4]Ит.пр!D12</f>
        <v>15.10.1998, КМС</v>
      </c>
      <c r="E52" s="195" t="str">
        <f>[4]Ит.пр!E12</f>
        <v>ЦФО</v>
      </c>
      <c r="F52" s="195" t="str">
        <f>[4]Ит.пр!F12</f>
        <v>Тамбовская,</v>
      </c>
      <c r="G52" s="195">
        <f>[4]Ит.пр!G12</f>
        <v>0</v>
      </c>
      <c r="H52" s="195" t="str">
        <f>[4]Ит.пр!H12</f>
        <v>Кувалдин СН</v>
      </c>
      <c r="I52" s="15"/>
      <c r="J52" s="200">
        <v>20</v>
      </c>
    </row>
    <row r="53" spans="1:10" ht="12" customHeight="1" thickBot="1">
      <c r="A53" s="213"/>
      <c r="B53" s="134"/>
      <c r="C53" s="199"/>
      <c r="D53" s="199"/>
      <c r="E53" s="199"/>
      <c r="F53" s="199"/>
      <c r="G53" s="199"/>
      <c r="H53" s="199"/>
      <c r="I53" s="15"/>
      <c r="J53" s="200"/>
    </row>
    <row r="54" spans="1:10" ht="12" customHeight="1">
      <c r="A54" s="213"/>
      <c r="B54" s="134" t="s">
        <v>14</v>
      </c>
      <c r="C54" s="195" t="str">
        <f>[4]Ит.пр!C14</f>
        <v>ТУРКОВ Сергей Васильевич</v>
      </c>
      <c r="D54" s="195" t="str">
        <f>[4]Ит.пр!D14</f>
        <v>14.08.1994, МС</v>
      </c>
      <c r="E54" s="195" t="str">
        <f>[4]Ит.пр!E14</f>
        <v>ЦФО</v>
      </c>
      <c r="F54" s="195" t="str">
        <f>[4]Ит.пр!F14</f>
        <v>Тульская,</v>
      </c>
      <c r="G54" s="195">
        <f>[4]Ит.пр!G14</f>
        <v>0</v>
      </c>
      <c r="H54" s="195" t="str">
        <f>[4]Ит.пр!H14</f>
        <v>Кавях НА</v>
      </c>
      <c r="I54" s="193"/>
    </row>
    <row r="55" spans="1:10" ht="12" customHeight="1" thickBot="1">
      <c r="A55" s="213"/>
      <c r="B55" s="134"/>
      <c r="C55" s="199"/>
      <c r="D55" s="199"/>
      <c r="E55" s="199"/>
      <c r="F55" s="199"/>
      <c r="G55" s="199"/>
      <c r="H55" s="199"/>
      <c r="I55" s="193"/>
    </row>
    <row r="56" spans="1:10" ht="12" customHeight="1">
      <c r="A56" s="213"/>
      <c r="B56" s="134" t="s">
        <v>14</v>
      </c>
      <c r="C56" s="195" t="str">
        <f>[4]Ит.пр!C16</f>
        <v>НЕГЕР Михаил Васильевич</v>
      </c>
      <c r="D56" s="195" t="str">
        <f>[4]Ит.пр!D16</f>
        <v>22.11.1992, КМС</v>
      </c>
      <c r="E56" s="195" t="str">
        <f>[4]Ит.пр!E16</f>
        <v>ЦФО</v>
      </c>
      <c r="F56" s="195" t="str">
        <f>[4]Ит.пр!F16</f>
        <v xml:space="preserve">Курская, </v>
      </c>
      <c r="G56" s="195">
        <f>[4]Ит.пр!G16</f>
        <v>0</v>
      </c>
      <c r="H56" s="206" t="str">
        <f>[4]Ит.пр!H16</f>
        <v>Курасбедиани ЗВ</v>
      </c>
      <c r="I56" s="193"/>
    </row>
    <row r="57" spans="1:10" ht="12" customHeight="1" thickBot="1">
      <c r="A57" s="214"/>
      <c r="B57" s="100"/>
      <c r="C57" s="196"/>
      <c r="D57" s="196"/>
      <c r="E57" s="196"/>
      <c r="F57" s="196"/>
      <c r="G57" s="196"/>
      <c r="H57" s="207"/>
      <c r="I57" s="193"/>
    </row>
    <row r="58" spans="1:10" ht="12" customHeight="1" thickBot="1">
      <c r="B58" s="14"/>
      <c r="C58" s="10"/>
      <c r="D58" s="10"/>
      <c r="E58" s="34"/>
      <c r="F58" s="10"/>
      <c r="G58" s="9"/>
      <c r="H58" s="23"/>
      <c r="I58" s="11"/>
    </row>
    <row r="59" spans="1:10" ht="12" customHeight="1">
      <c r="A59" s="212" t="s">
        <v>22</v>
      </c>
      <c r="B59" s="257" t="s">
        <v>4</v>
      </c>
      <c r="C59" s="195" t="str">
        <f>[5]Ит.пр!C6</f>
        <v>ТОКАРЕВ Роман Александрович</v>
      </c>
      <c r="D59" s="195" t="str">
        <f>[5]Ит.пр!D6</f>
        <v>08.06.1991, МСМК</v>
      </c>
      <c r="E59" s="195" t="str">
        <f>[5]Ит.пр!E6</f>
        <v>ЦФО</v>
      </c>
      <c r="F59" s="195" t="str">
        <f>[5]Ит.пр!F6</f>
        <v>Воронежская,</v>
      </c>
      <c r="G59" s="195">
        <f>[5]Ит.пр!G6</f>
        <v>0</v>
      </c>
      <c r="H59" s="195" t="str">
        <f>[5]Ит.пр!H6</f>
        <v>Потолов БМ</v>
      </c>
      <c r="I59" s="193"/>
      <c r="J59" s="200">
        <v>21</v>
      </c>
    </row>
    <row r="60" spans="1:10" ht="12" customHeight="1" thickBot="1">
      <c r="A60" s="213"/>
      <c r="B60" s="256"/>
      <c r="C60" s="199"/>
      <c r="D60" s="199"/>
      <c r="E60" s="199"/>
      <c r="F60" s="199"/>
      <c r="G60" s="199"/>
      <c r="H60" s="199"/>
      <c r="I60" s="193"/>
      <c r="J60" s="200"/>
    </row>
    <row r="61" spans="1:10" ht="12" customHeight="1">
      <c r="A61" s="213"/>
      <c r="B61" s="256" t="s">
        <v>5</v>
      </c>
      <c r="C61" s="195" t="str">
        <f>[5]Ит.пр!C8</f>
        <v>ОГАРЫШЕВ Алексей Сергеевич</v>
      </c>
      <c r="D61" s="195" t="str">
        <f>[5]Ит.пр!D8</f>
        <v>06.03.1988, МСМК</v>
      </c>
      <c r="E61" s="195" t="str">
        <f>[5]Ит.пр!E8</f>
        <v>ЦФО</v>
      </c>
      <c r="F61" s="195" t="str">
        <f>[5]Ит.пр!F8</f>
        <v xml:space="preserve">Владимирская, </v>
      </c>
      <c r="G61" s="195">
        <f>[5]Ит.пр!G8</f>
        <v>0</v>
      </c>
      <c r="H61" s="195" t="str">
        <f>[5]Ит.пр!H8</f>
        <v>Куприков АА, Веретенников ЮН</v>
      </c>
      <c r="I61" s="193"/>
      <c r="J61" s="200">
        <v>22</v>
      </c>
    </row>
    <row r="62" spans="1:10" ht="12" customHeight="1" thickBot="1">
      <c r="A62" s="213"/>
      <c r="B62" s="256"/>
      <c r="C62" s="199"/>
      <c r="D62" s="199"/>
      <c r="E62" s="199"/>
      <c r="F62" s="199"/>
      <c r="G62" s="199"/>
      <c r="H62" s="199"/>
      <c r="I62" s="193"/>
      <c r="J62" s="200"/>
    </row>
    <row r="63" spans="1:10" ht="12" customHeight="1">
      <c r="A63" s="213"/>
      <c r="B63" s="256" t="s">
        <v>6</v>
      </c>
      <c r="C63" s="195" t="str">
        <f>[5]Ит.пр!C10</f>
        <v>ОНЕГОВ Никита Александрович</v>
      </c>
      <c r="D63" s="195" t="str">
        <f>[5]Ит.пр!D10</f>
        <v>06.08.1988, МС</v>
      </c>
      <c r="E63" s="195" t="str">
        <f>[5]Ит.пр!E10</f>
        <v>ЦФО</v>
      </c>
      <c r="F63" s="195" t="str">
        <f>[5]Ит.пр!F10</f>
        <v xml:space="preserve">Владимирская, </v>
      </c>
      <c r="G63" s="195">
        <f>[5]Ит.пр!G10</f>
        <v>0</v>
      </c>
      <c r="H63" s="195" t="str">
        <f>[5]Ит.пр!H10</f>
        <v>Куприков АА, Веретенников ЮН</v>
      </c>
      <c r="I63" s="15"/>
      <c r="J63" s="200">
        <v>23</v>
      </c>
    </row>
    <row r="64" spans="1:10" ht="12" customHeight="1" thickBot="1">
      <c r="A64" s="213"/>
      <c r="B64" s="256"/>
      <c r="C64" s="199"/>
      <c r="D64" s="199"/>
      <c r="E64" s="199"/>
      <c r="F64" s="199"/>
      <c r="G64" s="199"/>
      <c r="H64" s="199"/>
      <c r="I64" s="15"/>
      <c r="J64" s="200"/>
    </row>
    <row r="65" spans="1:10" ht="12" customHeight="1">
      <c r="A65" s="213"/>
      <c r="B65" s="134" t="s">
        <v>6</v>
      </c>
      <c r="C65" s="195" t="str">
        <f>[5]Ит.пр!C12</f>
        <v>МАРЧЕНКО Иван Николаевич</v>
      </c>
      <c r="D65" s="195" t="str">
        <f>[5]Ит.пр!D12</f>
        <v>07.07.1983, МС</v>
      </c>
      <c r="E65" s="195" t="str">
        <f>[5]Ит.пр!E12</f>
        <v>ЦФО</v>
      </c>
      <c r="F65" s="195" t="str">
        <f>[5]Ит.пр!F12</f>
        <v>Воронежская,</v>
      </c>
      <c r="G65" s="195">
        <f>[5]Ит.пр!G12</f>
        <v>0</v>
      </c>
      <c r="H65" s="195" t="str">
        <f>[5]Ит.пр!H12</f>
        <v>Карпов АА</v>
      </c>
      <c r="I65" s="15"/>
      <c r="J65" s="200">
        <v>24</v>
      </c>
    </row>
    <row r="66" spans="1:10" ht="12" customHeight="1" thickBot="1">
      <c r="A66" s="213"/>
      <c r="B66" s="134"/>
      <c r="C66" s="199"/>
      <c r="D66" s="199"/>
      <c r="E66" s="199"/>
      <c r="F66" s="199"/>
      <c r="G66" s="199"/>
      <c r="H66" s="199"/>
      <c r="I66" s="15"/>
      <c r="J66" s="200"/>
    </row>
    <row r="67" spans="1:10" ht="12" customHeight="1">
      <c r="A67" s="213"/>
      <c r="B67" s="134" t="s">
        <v>14</v>
      </c>
      <c r="C67" s="195" t="str">
        <f>[5]Ит.пр!C14</f>
        <v>АГАФОНОВ Никита Владимирович</v>
      </c>
      <c r="D67" s="195" t="str">
        <f>[5]Ит.пр!D14</f>
        <v>25.09.1996, МС</v>
      </c>
      <c r="E67" s="195" t="str">
        <f>[5]Ит.пр!E14</f>
        <v>ЦФО</v>
      </c>
      <c r="F67" s="195" t="str">
        <f>[5]Ит.пр!F14</f>
        <v xml:space="preserve">Липецкая, </v>
      </c>
      <c r="G67" s="195">
        <f>[5]Ит.пр!G14</f>
        <v>0</v>
      </c>
      <c r="H67" s="195" t="str">
        <f>[5]Ит.пр!H14</f>
        <v>Антонов СВ</v>
      </c>
      <c r="I67" s="193"/>
    </row>
    <row r="68" spans="1:10" ht="12" customHeight="1" thickBot="1">
      <c r="A68" s="213"/>
      <c r="B68" s="134"/>
      <c r="C68" s="199"/>
      <c r="D68" s="199"/>
      <c r="E68" s="199"/>
      <c r="F68" s="199"/>
      <c r="G68" s="199"/>
      <c r="H68" s="199"/>
      <c r="I68" s="193"/>
    </row>
    <row r="69" spans="1:10" ht="12" customHeight="1">
      <c r="A69" s="213"/>
      <c r="B69" s="134" t="s">
        <v>14</v>
      </c>
      <c r="C69" s="195" t="str">
        <f>[5]Ит.пр!C16</f>
        <v>СВЯТСКИЙ Михаил Владимирович</v>
      </c>
      <c r="D69" s="195" t="str">
        <f>[5]Ит.пр!D16</f>
        <v>06.10.1997, КМС</v>
      </c>
      <c r="E69" s="195" t="str">
        <f>[5]Ит.пр!E16</f>
        <v>ЦФО</v>
      </c>
      <c r="F69" s="195" t="str">
        <f>[5]Ит.пр!F16</f>
        <v>Рязанская,</v>
      </c>
      <c r="G69" s="195">
        <f>[5]Ит.пр!G16</f>
        <v>0</v>
      </c>
      <c r="H69" s="206" t="str">
        <f>[5]Ит.пр!H16</f>
        <v>Богодаев ВН, Жуков СИ</v>
      </c>
      <c r="I69" s="193"/>
    </row>
    <row r="70" spans="1:10" ht="12" customHeight="1" thickBot="1">
      <c r="A70" s="214"/>
      <c r="B70" s="100"/>
      <c r="C70" s="196"/>
      <c r="D70" s="196"/>
      <c r="E70" s="196"/>
      <c r="F70" s="196"/>
      <c r="G70" s="196"/>
      <c r="H70" s="207"/>
      <c r="I70" s="193"/>
    </row>
    <row r="71" spans="1:10" ht="12" customHeight="1" thickBot="1">
      <c r="B71" s="13"/>
      <c r="C71" s="9"/>
      <c r="D71" s="9"/>
      <c r="E71" s="33"/>
      <c r="F71" s="9"/>
      <c r="G71" s="9"/>
      <c r="H71" s="24"/>
      <c r="I71" s="11"/>
    </row>
    <row r="72" spans="1:10" ht="12" customHeight="1">
      <c r="A72" s="209" t="s">
        <v>23</v>
      </c>
      <c r="B72" s="257" t="s">
        <v>4</v>
      </c>
      <c r="C72" s="195" t="str">
        <f>[6]Ит.пр!C6</f>
        <v>ТАБУРЧЕНКО Павел Алексеевич</v>
      </c>
      <c r="D72" s="195" t="str">
        <f>[6]Ит.пр!D6</f>
        <v>28.04.1989, МС</v>
      </c>
      <c r="E72" s="195" t="str">
        <f>[6]Ит.пр!E6</f>
        <v>ЦФО</v>
      </c>
      <c r="F72" s="195" t="str">
        <f>[6]Ит.пр!F6</f>
        <v>Брянская,</v>
      </c>
      <c r="G72" s="195">
        <f>[6]Ит.пр!G6</f>
        <v>0</v>
      </c>
      <c r="H72" s="195" t="str">
        <f>[6]Ит.пр!H6</f>
        <v>Михалин ВИ</v>
      </c>
      <c r="I72" s="193"/>
      <c r="J72" s="200">
        <v>25</v>
      </c>
    </row>
    <row r="73" spans="1:10" ht="12" customHeight="1" thickBot="1">
      <c r="A73" s="210"/>
      <c r="B73" s="256"/>
      <c r="C73" s="199"/>
      <c r="D73" s="199"/>
      <c r="E73" s="199"/>
      <c r="F73" s="199"/>
      <c r="G73" s="199"/>
      <c r="H73" s="199"/>
      <c r="I73" s="193"/>
      <c r="J73" s="200"/>
    </row>
    <row r="74" spans="1:10" ht="12" customHeight="1">
      <c r="A74" s="210"/>
      <c r="B74" s="256" t="s">
        <v>5</v>
      </c>
      <c r="C74" s="195" t="str">
        <f>[6]Ит.пр!C8</f>
        <v>УЛЬЯХОВ Александр Александрович</v>
      </c>
      <c r="D74" s="195" t="str">
        <f>[6]Ит.пр!D8</f>
        <v>16.07.1988, МСМК</v>
      </c>
      <c r="E74" s="195" t="str">
        <f>[6]Ит.пр!E8</f>
        <v>ЦФО</v>
      </c>
      <c r="F74" s="195" t="str">
        <f>[6]Ит.пр!F8</f>
        <v>Брянская,</v>
      </c>
      <c r="G74" s="195">
        <f>[6]Ит.пр!G8</f>
        <v>0</v>
      </c>
      <c r="H74" s="195" t="str">
        <f>[6]Ит.пр!H8</f>
        <v>Терешок АА, Терешок АА</v>
      </c>
      <c r="I74" s="193"/>
      <c r="J74" s="200">
        <v>26</v>
      </c>
    </row>
    <row r="75" spans="1:10" ht="12" customHeight="1" thickBot="1">
      <c r="A75" s="210"/>
      <c r="B75" s="256"/>
      <c r="C75" s="199"/>
      <c r="D75" s="199"/>
      <c r="E75" s="199"/>
      <c r="F75" s="199"/>
      <c r="G75" s="199"/>
      <c r="H75" s="199"/>
      <c r="I75" s="193"/>
      <c r="J75" s="200"/>
    </row>
    <row r="76" spans="1:10" ht="12" customHeight="1">
      <c r="A76" s="210"/>
      <c r="B76" s="256" t="s">
        <v>6</v>
      </c>
      <c r="C76" s="195" t="str">
        <f>[6]Ит.пр!C10</f>
        <v>ВОДОВСКОВ Михаил Юрьевич</v>
      </c>
      <c r="D76" s="195" t="str">
        <f>[6]Ит.пр!D10</f>
        <v>17.03.1995, МС</v>
      </c>
      <c r="E76" s="195" t="str">
        <f>[6]Ит.пр!E10</f>
        <v>ЦФО</v>
      </c>
      <c r="F76" s="195" t="str">
        <f>[6]Ит.пр!F10</f>
        <v>Рязанская,</v>
      </c>
      <c r="G76" s="195">
        <f>[6]Ит.пр!G10</f>
        <v>0</v>
      </c>
      <c r="H76" s="195" t="str">
        <f>[6]Ит.пр!H10</f>
        <v>Перетрухан ВН, Серегин СМ</v>
      </c>
      <c r="I76" s="15"/>
      <c r="J76" s="200">
        <v>27</v>
      </c>
    </row>
    <row r="77" spans="1:10" ht="12" customHeight="1" thickBot="1">
      <c r="A77" s="210"/>
      <c r="B77" s="256"/>
      <c r="C77" s="199"/>
      <c r="D77" s="199"/>
      <c r="E77" s="199"/>
      <c r="F77" s="199"/>
      <c r="G77" s="199"/>
      <c r="H77" s="199"/>
      <c r="I77" s="15"/>
      <c r="J77" s="200"/>
    </row>
    <row r="78" spans="1:10" ht="12" customHeight="1">
      <c r="A78" s="210"/>
      <c r="B78" s="134" t="s">
        <v>6</v>
      </c>
      <c r="C78" s="195" t="str">
        <f>[6]Ит.пр!C12</f>
        <v>МАНУКЯН Арутюн Самвелович</v>
      </c>
      <c r="D78" s="195" t="str">
        <f>[6]Ит.пр!D12</f>
        <v>29.03.1993, МС</v>
      </c>
      <c r="E78" s="195" t="str">
        <f>[6]Ит.пр!E12</f>
        <v>ЦФО</v>
      </c>
      <c r="F78" s="195" t="str">
        <f>[6]Ит.пр!F12</f>
        <v>Рязанская,</v>
      </c>
      <c r="G78" s="195">
        <f>[6]Ит.пр!G12</f>
        <v>0</v>
      </c>
      <c r="H78" s="195" t="str">
        <f>[6]Ит.пр!H12</f>
        <v>Перетрухин ВН, Серегин СМ</v>
      </c>
      <c r="I78" s="15"/>
      <c r="J78" s="200">
        <v>28</v>
      </c>
    </row>
    <row r="79" spans="1:10" ht="12" customHeight="1" thickBot="1">
      <c r="A79" s="210"/>
      <c r="B79" s="134"/>
      <c r="C79" s="199"/>
      <c r="D79" s="199"/>
      <c r="E79" s="199"/>
      <c r="F79" s="199"/>
      <c r="G79" s="199"/>
      <c r="H79" s="199"/>
      <c r="I79" s="15"/>
      <c r="J79" s="200"/>
    </row>
    <row r="80" spans="1:10" ht="12" customHeight="1">
      <c r="A80" s="210"/>
      <c r="B80" s="134" t="s">
        <v>14</v>
      </c>
      <c r="C80" s="195" t="str">
        <f>[6]Ит.пр!C14</f>
        <v>МОИСЕЕВ егор Вадимович</v>
      </c>
      <c r="D80" s="195" t="str">
        <f>[6]Ит.пр!D14</f>
        <v>28.04.1995, МС</v>
      </c>
      <c r="E80" s="195" t="str">
        <f>[6]Ит.пр!E14</f>
        <v>ЦФО</v>
      </c>
      <c r="F80" s="195" t="str">
        <f>[6]Ит.пр!F14</f>
        <v>Рязанская,</v>
      </c>
      <c r="G80" s="195">
        <f>[6]Ит.пр!G14</f>
        <v>0</v>
      </c>
      <c r="H80" s="195" t="str">
        <f>[6]Ит.пр!H14</f>
        <v>Фофанов КН, Серегин СМ</v>
      </c>
      <c r="I80" s="193"/>
    </row>
    <row r="81" spans="1:10" ht="12" customHeight="1" thickBot="1">
      <c r="A81" s="210"/>
      <c r="B81" s="134"/>
      <c r="C81" s="199"/>
      <c r="D81" s="199"/>
      <c r="E81" s="199"/>
      <c r="F81" s="199"/>
      <c r="G81" s="199"/>
      <c r="H81" s="199"/>
      <c r="I81" s="193"/>
    </row>
    <row r="82" spans="1:10" ht="12" customHeight="1">
      <c r="A82" s="210"/>
      <c r="B82" s="134" t="s">
        <v>14</v>
      </c>
      <c r="C82" s="195" t="str">
        <f>[6]Ит.пр!C16</f>
        <v>ЖЕЛАГА Филипп Олегович</v>
      </c>
      <c r="D82" s="195" t="str">
        <f>[6]Ит.пр!D16</f>
        <v>15.05.1992, МС</v>
      </c>
      <c r="E82" s="195" t="str">
        <f>[6]Ит.пр!E16</f>
        <v>ЦФО</v>
      </c>
      <c r="F82" s="195" t="str">
        <f>[6]Ит.пр!F16</f>
        <v>Воронежская,</v>
      </c>
      <c r="G82" s="195">
        <f>[6]Ит.пр!G16</f>
        <v>0</v>
      </c>
      <c r="H82" s="206" t="str">
        <f>[6]Ит.пр!H16</f>
        <v>Гончаров СЮ</v>
      </c>
      <c r="I82" s="193"/>
    </row>
    <row r="83" spans="1:10" ht="12" customHeight="1" thickBot="1">
      <c r="A83" s="211"/>
      <c r="B83" s="100"/>
      <c r="C83" s="196"/>
      <c r="D83" s="196"/>
      <c r="E83" s="196"/>
      <c r="F83" s="196"/>
      <c r="G83" s="196"/>
      <c r="H83" s="207"/>
      <c r="I83" s="193"/>
    </row>
    <row r="84" spans="1:10" ht="12" customHeight="1" thickBot="1">
      <c r="B84" s="13"/>
      <c r="C84" s="9"/>
      <c r="D84" s="9"/>
      <c r="E84" s="33"/>
      <c r="F84" s="9"/>
      <c r="G84" s="9"/>
      <c r="H84" s="24"/>
      <c r="I84" s="11"/>
    </row>
    <row r="85" spans="1:10" ht="12" customHeight="1">
      <c r="A85" s="209" t="s">
        <v>24</v>
      </c>
      <c r="B85" s="257" t="s">
        <v>4</v>
      </c>
      <c r="C85" s="195" t="str">
        <f>[7]Ит.пр!C6</f>
        <v>САДКОВОЙ Павел Александрович</v>
      </c>
      <c r="D85" s="195" t="str">
        <f>[7]Ит.пр!D6</f>
        <v>04.04.1993, КМС</v>
      </c>
      <c r="E85" s="195" t="str">
        <f>[7]Ит.пр!E6</f>
        <v>ЦФО</v>
      </c>
      <c r="F85" s="195" t="str">
        <f>[7]Ит.пр!F6</f>
        <v>Воронежская,</v>
      </c>
      <c r="G85" s="195">
        <f>[7]Ит.пр!G6</f>
        <v>0</v>
      </c>
      <c r="H85" s="195" t="str">
        <f>[7]Ит.пр!H6</f>
        <v>Гончаров СЮ</v>
      </c>
      <c r="I85" s="193"/>
      <c r="J85" s="200">
        <v>29</v>
      </c>
    </row>
    <row r="86" spans="1:10" ht="12" customHeight="1" thickBot="1">
      <c r="A86" s="210"/>
      <c r="B86" s="256"/>
      <c r="C86" s="199"/>
      <c r="D86" s="199"/>
      <c r="E86" s="199"/>
      <c r="F86" s="199"/>
      <c r="G86" s="199"/>
      <c r="H86" s="199"/>
      <c r="I86" s="193"/>
      <c r="J86" s="200"/>
    </row>
    <row r="87" spans="1:10" ht="12" customHeight="1">
      <c r="A87" s="210"/>
      <c r="B87" s="256" t="s">
        <v>5</v>
      </c>
      <c r="C87" s="195" t="str">
        <f>[7]Ит.пр!C8</f>
        <v>ЧАЙКА Даниил Вадимович</v>
      </c>
      <c r="D87" s="195" t="str">
        <f>[7]Ит.пр!D8</f>
        <v>10.05.2000, КМС</v>
      </c>
      <c r="E87" s="195" t="str">
        <f>[7]Ит.пр!E8</f>
        <v>ЦФО</v>
      </c>
      <c r="F87" s="195" t="str">
        <f>[7]Ит.пр!F8</f>
        <v>Воронежская,</v>
      </c>
      <c r="G87" s="195">
        <f>[7]Ит.пр!G8</f>
        <v>0</v>
      </c>
      <c r="H87" s="195" t="str">
        <f>[7]Ит.пр!H8</f>
        <v>Гончаров СЮ</v>
      </c>
      <c r="I87" s="193"/>
      <c r="J87" s="200">
        <v>30</v>
      </c>
    </row>
    <row r="88" spans="1:10" ht="12" customHeight="1" thickBot="1">
      <c r="A88" s="210"/>
      <c r="B88" s="256"/>
      <c r="C88" s="199"/>
      <c r="D88" s="199"/>
      <c r="E88" s="199"/>
      <c r="F88" s="199"/>
      <c r="G88" s="199"/>
      <c r="H88" s="199"/>
      <c r="I88" s="193"/>
      <c r="J88" s="200"/>
    </row>
    <row r="89" spans="1:10" ht="12" customHeight="1">
      <c r="A89" s="210"/>
      <c r="B89" s="256" t="s">
        <v>6</v>
      </c>
      <c r="C89" s="195" t="str">
        <f>[7]Ит.пр!C10</f>
        <v>ЩЕГЛОВ Максим Юрьевич</v>
      </c>
      <c r="D89" s="195" t="str">
        <f>[7]Ит.пр!D10</f>
        <v>11.05.1994, КМС</v>
      </c>
      <c r="E89" s="195" t="str">
        <f>[7]Ит.пр!E10</f>
        <v>ЦФО</v>
      </c>
      <c r="F89" s="195" t="str">
        <f>[7]Ит.пр!F10</f>
        <v xml:space="preserve">Липецкая, </v>
      </c>
      <c r="G89" s="195">
        <f>[7]Ит.пр!G10</f>
        <v>0</v>
      </c>
      <c r="H89" s="195" t="str">
        <f>[7]Ит.пр!H10</f>
        <v>Смирнов ВВ</v>
      </c>
      <c r="I89" s="15"/>
      <c r="J89" s="200">
        <v>31</v>
      </c>
    </row>
    <row r="90" spans="1:10" ht="12" customHeight="1" thickBot="1">
      <c r="A90" s="210"/>
      <c r="B90" s="256"/>
      <c r="C90" s="199"/>
      <c r="D90" s="199"/>
      <c r="E90" s="199"/>
      <c r="F90" s="199"/>
      <c r="G90" s="199"/>
      <c r="H90" s="199"/>
      <c r="I90" s="15"/>
      <c r="J90" s="200"/>
    </row>
    <row r="91" spans="1:10" ht="12" customHeight="1">
      <c r="A91" s="210"/>
      <c r="B91" s="134" t="s">
        <v>6</v>
      </c>
      <c r="C91" s="195" t="str">
        <f>[7]Ит.пр!C12</f>
        <v>САПУНОВ Иван Дмитриевич</v>
      </c>
      <c r="D91" s="195" t="str">
        <f>[7]Ит.пр!D12</f>
        <v>19.09.1997, КМС</v>
      </c>
      <c r="E91" s="195" t="str">
        <f>[7]Ит.пр!E12</f>
        <v>ЦФО</v>
      </c>
      <c r="F91" s="195" t="str">
        <f>[7]Ит.пр!F12</f>
        <v>Рязанская,</v>
      </c>
      <c r="G91" s="195">
        <f>[7]Ит.пр!G12</f>
        <v>0</v>
      </c>
      <c r="H91" s="195" t="str">
        <f>[7]Ит.пр!H12</f>
        <v>Жуков СИ</v>
      </c>
      <c r="I91" s="15"/>
      <c r="J91" s="200">
        <v>32</v>
      </c>
    </row>
    <row r="92" spans="1:10" ht="12" customHeight="1" thickBot="1">
      <c r="A92" s="210"/>
      <c r="B92" s="134"/>
      <c r="C92" s="199"/>
      <c r="D92" s="199"/>
      <c r="E92" s="199"/>
      <c r="F92" s="199"/>
      <c r="G92" s="199"/>
      <c r="H92" s="199"/>
      <c r="I92" s="15"/>
      <c r="J92" s="200"/>
    </row>
    <row r="93" spans="1:10" ht="12" customHeight="1">
      <c r="A93" s="210"/>
      <c r="B93" s="134" t="s">
        <v>14</v>
      </c>
      <c r="C93" s="195" t="str">
        <f>[7]Ит.пр!C14</f>
        <v>РЯБОВ Иван Алексеевич</v>
      </c>
      <c r="D93" s="195" t="str">
        <f>[7]Ит.пр!D14</f>
        <v>04.02.1987, МС</v>
      </c>
      <c r="E93" s="195" t="str">
        <f>[7]Ит.пр!E14</f>
        <v>ЦФО</v>
      </c>
      <c r="F93" s="195" t="str">
        <f>[7]Ит.пр!F14</f>
        <v>Тульская,</v>
      </c>
      <c r="G93" s="195">
        <f>[7]Ит.пр!G14</f>
        <v>0</v>
      </c>
      <c r="H93" s="195" t="str">
        <f>[7]Ит.пр!H14</f>
        <v>Власов СЮ</v>
      </c>
      <c r="I93" s="193"/>
    </row>
    <row r="94" spans="1:10" ht="12" customHeight="1" thickBot="1">
      <c r="A94" s="210"/>
      <c r="B94" s="134"/>
      <c r="C94" s="199"/>
      <c r="D94" s="199"/>
      <c r="E94" s="199"/>
      <c r="F94" s="199"/>
      <c r="G94" s="199"/>
      <c r="H94" s="199"/>
      <c r="I94" s="193"/>
    </row>
    <row r="95" spans="1:10" ht="12" customHeight="1">
      <c r="A95" s="210"/>
      <c r="B95" s="134" t="s">
        <v>14</v>
      </c>
      <c r="C95" s="195" t="str">
        <f>[7]Ит.пр!C16</f>
        <v>ЦАРЕВ Владимир Владимирович</v>
      </c>
      <c r="D95" s="195" t="str">
        <f>[7]Ит.пр!D16</f>
        <v>10.02.1996, МС</v>
      </c>
      <c r="E95" s="195" t="str">
        <f>[7]Ит.пр!E16</f>
        <v>ЦФО</v>
      </c>
      <c r="F95" s="195" t="str">
        <f>[7]Ит.пр!F16</f>
        <v>Московская,</v>
      </c>
      <c r="G95" s="195">
        <f>[7]Ит.пр!G16</f>
        <v>0</v>
      </c>
      <c r="H95" s="206" t="str">
        <f>[7]Ит.пр!H16</f>
        <v>Баринова МВ, Гончаров ЮС</v>
      </c>
      <c r="I95" s="193"/>
    </row>
    <row r="96" spans="1:10" ht="12" customHeight="1" thickBot="1">
      <c r="A96" s="211"/>
      <c r="B96" s="100"/>
      <c r="C96" s="196"/>
      <c r="D96" s="196"/>
      <c r="E96" s="196"/>
      <c r="F96" s="196"/>
      <c r="G96" s="196"/>
      <c r="H96" s="207"/>
      <c r="I96" s="193"/>
    </row>
    <row r="97" spans="1:10" ht="12" customHeight="1" thickBot="1">
      <c r="B97" s="13"/>
      <c r="C97" s="9"/>
      <c r="D97" s="9"/>
      <c r="E97" s="33"/>
      <c r="F97" s="9"/>
      <c r="G97" s="9"/>
      <c r="H97" s="24"/>
      <c r="I97" s="11"/>
    </row>
    <row r="98" spans="1:10" ht="12" customHeight="1">
      <c r="A98" s="212" t="s">
        <v>25</v>
      </c>
      <c r="B98" s="257" t="s">
        <v>4</v>
      </c>
      <c r="C98" s="195" t="str">
        <f>[8]Ит.пр!C6</f>
        <v>ШАМХАЛОВ Руслан Хайбулаевич</v>
      </c>
      <c r="D98" s="195" t="str">
        <f>[8]Ит.пр!D6</f>
        <v>06.05.1991, МС</v>
      </c>
      <c r="E98" s="195" t="str">
        <f>[8]Ит.пр!E6</f>
        <v>ЦФО</v>
      </c>
      <c r="F98" s="195" t="str">
        <f>[8]Ит.пр!F6</f>
        <v>Рязанская,</v>
      </c>
      <c r="G98" s="195">
        <f>[8]Ит.пр!G6</f>
        <v>0</v>
      </c>
      <c r="H98" s="195" t="str">
        <f>[8]Ит.пр!H6</f>
        <v>Гаврюшин ЮА, Гришакин КВ</v>
      </c>
      <c r="I98" s="193"/>
      <c r="J98" s="200">
        <v>33</v>
      </c>
    </row>
    <row r="99" spans="1:10" ht="12" customHeight="1" thickBot="1">
      <c r="A99" s="213"/>
      <c r="B99" s="256"/>
      <c r="C99" s="199"/>
      <c r="D99" s="199"/>
      <c r="E99" s="199"/>
      <c r="F99" s="199"/>
      <c r="G99" s="199"/>
      <c r="H99" s="199"/>
      <c r="I99" s="193"/>
      <c r="J99" s="200"/>
    </row>
    <row r="100" spans="1:10" ht="12" customHeight="1">
      <c r="A100" s="213"/>
      <c r="B100" s="256" t="s">
        <v>5</v>
      </c>
      <c r="C100" s="195" t="str">
        <f>[8]Ит.пр!C8</f>
        <v>БОНДАРЕНКО Дмитрий Владимирович</v>
      </c>
      <c r="D100" s="195" t="str">
        <f>[8]Ит.пр!D8</f>
        <v>02.08.1987, МС</v>
      </c>
      <c r="E100" s="195" t="str">
        <f>[8]Ит.пр!E8</f>
        <v>ЦФО</v>
      </c>
      <c r="F100" s="195" t="str">
        <f>[8]Ит.пр!F8</f>
        <v>Московская,</v>
      </c>
      <c r="G100" s="195">
        <f>[8]Ит.пр!G8</f>
        <v>0</v>
      </c>
      <c r="H100" s="195" t="str">
        <f>[8]Ит.пр!H8</f>
        <v>Малов МВ</v>
      </c>
      <c r="I100" s="193"/>
      <c r="J100" s="200">
        <v>34</v>
      </c>
    </row>
    <row r="101" spans="1:10" ht="12" customHeight="1" thickBot="1">
      <c r="A101" s="213"/>
      <c r="B101" s="256"/>
      <c r="C101" s="199"/>
      <c r="D101" s="199"/>
      <c r="E101" s="199"/>
      <c r="F101" s="199"/>
      <c r="G101" s="199"/>
      <c r="H101" s="199"/>
      <c r="I101" s="193"/>
      <c r="J101" s="200"/>
    </row>
    <row r="102" spans="1:10" ht="12" customHeight="1">
      <c r="A102" s="213"/>
      <c r="B102" s="256" t="s">
        <v>6</v>
      </c>
      <c r="C102" s="195" t="str">
        <f>[8]Ит.пр!C10</f>
        <v>СВЯТСКИЙ Петр Владимирович</v>
      </c>
      <c r="D102" s="195" t="str">
        <f>[8]Ит.пр!D10</f>
        <v>12.07.1996, КМС</v>
      </c>
      <c r="E102" s="195" t="str">
        <f>[8]Ит.пр!E10</f>
        <v>ЦФО</v>
      </c>
      <c r="F102" s="195" t="str">
        <f>[8]Ит.пр!F10</f>
        <v>Рязанская,</v>
      </c>
      <c r="G102" s="195">
        <f>[8]Ит.пр!G10</f>
        <v>0</v>
      </c>
      <c r="H102" s="195" t="str">
        <f>[8]Ит.пр!H10</f>
        <v>Болодаев ВН, Жуков СИ</v>
      </c>
      <c r="I102" s="15"/>
      <c r="J102" s="200">
        <v>35</v>
      </c>
    </row>
    <row r="103" spans="1:10" ht="12" customHeight="1" thickBot="1">
      <c r="A103" s="213"/>
      <c r="B103" s="256"/>
      <c r="C103" s="199"/>
      <c r="D103" s="199"/>
      <c r="E103" s="199"/>
      <c r="F103" s="199"/>
      <c r="G103" s="199"/>
      <c r="H103" s="199"/>
      <c r="I103" s="15"/>
      <c r="J103" s="200"/>
    </row>
    <row r="104" spans="1:10" ht="12" customHeight="1">
      <c r="A104" s="213"/>
      <c r="B104" s="134" t="s">
        <v>6</v>
      </c>
      <c r="C104" s="195" t="str">
        <f>[8]Ит.пр!C12</f>
        <v>МИРЗАЕВ Расул Джахнарович</v>
      </c>
      <c r="D104" s="195" t="str">
        <f>[8]Ит.пр!D12</f>
        <v>10.06.1993, МС</v>
      </c>
      <c r="E104" s="195" t="str">
        <f>[8]Ит.пр!E12</f>
        <v>ЦФО</v>
      </c>
      <c r="F104" s="195" t="str">
        <f>[8]Ит.пр!F12</f>
        <v xml:space="preserve">Владимирская, </v>
      </c>
      <c r="G104" s="195">
        <f>[8]Ит.пр!G12</f>
        <v>0</v>
      </c>
      <c r="H104" s="195" t="str">
        <f>[8]Ит.пр!H12</f>
        <v>Куприков АА, Бочаров СА</v>
      </c>
      <c r="I104" s="15"/>
      <c r="J104" s="200">
        <v>36</v>
      </c>
    </row>
    <row r="105" spans="1:10" ht="12" customHeight="1" thickBot="1">
      <c r="A105" s="213"/>
      <c r="B105" s="134"/>
      <c r="C105" s="199"/>
      <c r="D105" s="199"/>
      <c r="E105" s="199"/>
      <c r="F105" s="199"/>
      <c r="G105" s="199"/>
      <c r="H105" s="199"/>
      <c r="I105" s="15"/>
      <c r="J105" s="200"/>
    </row>
    <row r="106" spans="1:10" ht="12" customHeight="1">
      <c r="A106" s="213"/>
      <c r="B106" s="134" t="s">
        <v>14</v>
      </c>
      <c r="C106" s="195" t="str">
        <f>[8]Ит.пр!C14</f>
        <v>ГРАЧЕВ Дмитрий Евгеньевич</v>
      </c>
      <c r="D106" s="195" t="str">
        <f>[8]Ит.пр!D14</f>
        <v>29.01.1991, МС</v>
      </c>
      <c r="E106" s="195" t="str">
        <f>[8]Ит.пр!E14</f>
        <v>ЦФО</v>
      </c>
      <c r="F106" s="195" t="str">
        <f>[8]Ит.пр!F14</f>
        <v>Ярославская,</v>
      </c>
      <c r="G106" s="195">
        <f>[8]Ит.пр!G14</f>
        <v>0</v>
      </c>
      <c r="H106" s="195" t="str">
        <f>[8]Ит.пр!H14</f>
        <v>Воронин СМ, Пахомов АС</v>
      </c>
      <c r="I106" s="193"/>
    </row>
    <row r="107" spans="1:10" ht="12" customHeight="1" thickBot="1">
      <c r="A107" s="213"/>
      <c r="B107" s="134"/>
      <c r="C107" s="199"/>
      <c r="D107" s="199"/>
      <c r="E107" s="199"/>
      <c r="F107" s="199"/>
      <c r="G107" s="199"/>
      <c r="H107" s="199"/>
      <c r="I107" s="193"/>
    </row>
    <row r="108" spans="1:10" ht="12" customHeight="1">
      <c r="A108" s="213"/>
      <c r="B108" s="134" t="s">
        <v>15</v>
      </c>
      <c r="C108" s="195" t="str">
        <f>[8]Ит.пр!C16</f>
        <v>СИНИЦЫН Сергей Александрович</v>
      </c>
      <c r="D108" s="195" t="str">
        <f>[8]Ит.пр!D16</f>
        <v>21.02.1998, КМС</v>
      </c>
      <c r="E108" s="195" t="str">
        <f>[8]Ит.пр!E16</f>
        <v>ЦФО</v>
      </c>
      <c r="F108" s="195" t="str">
        <f>[8]Ит.пр!F16</f>
        <v>Воронежская,</v>
      </c>
      <c r="G108" s="195">
        <f>[8]Ит.пр!G16</f>
        <v>0</v>
      </c>
      <c r="H108" s="206" t="str">
        <f>[8]Ит.пр!H16</f>
        <v>Гончаров СЮ</v>
      </c>
      <c r="I108" s="193"/>
    </row>
    <row r="109" spans="1:10" ht="12" customHeight="1" thickBot="1">
      <c r="A109" s="214"/>
      <c r="B109" s="100"/>
      <c r="C109" s="196"/>
      <c r="D109" s="196"/>
      <c r="E109" s="196"/>
      <c r="F109" s="196"/>
      <c r="G109" s="196"/>
      <c r="H109" s="207"/>
      <c r="I109" s="193"/>
    </row>
    <row r="110" spans="1:10" ht="12" customHeight="1" thickBot="1">
      <c r="B110" s="13"/>
      <c r="C110" s="9"/>
      <c r="D110" s="9"/>
      <c r="E110" s="33"/>
      <c r="F110" s="9"/>
      <c r="G110" s="9"/>
      <c r="H110" s="24"/>
      <c r="I110" s="11"/>
    </row>
    <row r="111" spans="1:10" ht="12" customHeight="1">
      <c r="A111" s="209" t="s">
        <v>26</v>
      </c>
      <c r="B111" s="257" t="s">
        <v>4</v>
      </c>
      <c r="C111" s="191" t="str">
        <f>[10]Ит.пр!C6</f>
        <v>ПЛЕШАКОВ Виталий Олегович</v>
      </c>
      <c r="D111" s="191" t="str">
        <f>[10]Ит.пр!D6</f>
        <v>14.03.1997, МС</v>
      </c>
      <c r="E111" s="191" t="str">
        <f>[10]Ит.пр!E6</f>
        <v>ЦФО</v>
      </c>
      <c r="F111" s="191" t="str">
        <f>[10]Ит.пр!F6</f>
        <v>Тамбовская,</v>
      </c>
      <c r="G111" s="191">
        <f>[10]Ит.пр!G6</f>
        <v>0</v>
      </c>
      <c r="H111" s="191" t="str">
        <f>[10]Ит.пр!H6</f>
        <v>Быков ЕН, Плешаков ОА</v>
      </c>
      <c r="I111" s="191">
        <f>[10]Ит.пр!I6</f>
        <v>0</v>
      </c>
      <c r="J111" s="200">
        <v>37</v>
      </c>
    </row>
    <row r="112" spans="1:10" ht="12" customHeight="1" thickBot="1">
      <c r="A112" s="210"/>
      <c r="B112" s="256"/>
      <c r="C112" s="194"/>
      <c r="D112" s="194"/>
      <c r="E112" s="194"/>
      <c r="F112" s="194"/>
      <c r="G112" s="194"/>
      <c r="H112" s="194"/>
      <c r="I112" s="194"/>
      <c r="J112" s="200"/>
    </row>
    <row r="113" spans="1:10" ht="12" customHeight="1">
      <c r="A113" s="210"/>
      <c r="B113" s="256" t="s">
        <v>5</v>
      </c>
      <c r="C113" s="191" t="str">
        <f>[10]Ит.пр!C8</f>
        <v>МОЛОДЫХ Владимир Алексеевич</v>
      </c>
      <c r="D113" s="191" t="str">
        <f>[10]Ит.пр!D8</f>
        <v>23.05.1995, МС</v>
      </c>
      <c r="E113" s="191" t="str">
        <f>[10]Ит.пр!E8</f>
        <v>ЦФО</v>
      </c>
      <c r="F113" s="191" t="str">
        <f>[10]Ит.пр!F8</f>
        <v>Белгородская,</v>
      </c>
      <c r="G113" s="191">
        <f>[10]Ит.пр!G8</f>
        <v>0</v>
      </c>
      <c r="H113" s="191" t="str">
        <f>[10]Ит.пр!H8</f>
        <v>Безрук АА, Гельбахиани КР</v>
      </c>
      <c r="I113" s="191">
        <f>[10]Ит.пр!I8</f>
        <v>0</v>
      </c>
      <c r="J113" s="200">
        <v>38</v>
      </c>
    </row>
    <row r="114" spans="1:10" ht="12" customHeight="1" thickBot="1">
      <c r="A114" s="210"/>
      <c r="B114" s="256"/>
      <c r="C114" s="194"/>
      <c r="D114" s="194"/>
      <c r="E114" s="194"/>
      <c r="F114" s="194"/>
      <c r="G114" s="194"/>
      <c r="H114" s="194"/>
      <c r="I114" s="194"/>
      <c r="J114" s="200"/>
    </row>
    <row r="115" spans="1:10" ht="12" customHeight="1">
      <c r="A115" s="210"/>
      <c r="B115" s="256" t="s">
        <v>6</v>
      </c>
      <c r="C115" s="191" t="str">
        <f>[10]Ит.пр!C10</f>
        <v>ПЕРШИН Александр Юрьевич</v>
      </c>
      <c r="D115" s="191" t="str">
        <f>[10]Ит.пр!D10</f>
        <v>14.08.1998, КМС</v>
      </c>
      <c r="E115" s="191" t="str">
        <f>[10]Ит.пр!E10</f>
        <v>ЦФО</v>
      </c>
      <c r="F115" s="191" t="str">
        <f>[10]Ит.пр!F10</f>
        <v>Белгородская,</v>
      </c>
      <c r="G115" s="191">
        <f>[10]Ит.пр!G10</f>
        <v>0</v>
      </c>
      <c r="H115" s="191" t="str">
        <f>[10]Ит.пр!H10</f>
        <v>Немшилов ОП</v>
      </c>
      <c r="I115" s="15"/>
      <c r="J115" s="200">
        <v>39</v>
      </c>
    </row>
    <row r="116" spans="1:10" ht="12" customHeight="1" thickBot="1">
      <c r="A116" s="210"/>
      <c r="B116" s="256"/>
      <c r="C116" s="194"/>
      <c r="D116" s="194"/>
      <c r="E116" s="194"/>
      <c r="F116" s="194"/>
      <c r="G116" s="194"/>
      <c r="H116" s="194"/>
      <c r="I116" s="15"/>
      <c r="J116" s="200"/>
    </row>
    <row r="117" spans="1:10" ht="12" customHeight="1">
      <c r="A117" s="210"/>
      <c r="B117" s="134" t="s">
        <v>6</v>
      </c>
      <c r="C117" s="191" t="str">
        <f>[10]Ит.пр!C12</f>
        <v>Трусов Сергей Сергеевич</v>
      </c>
      <c r="D117" s="191" t="str">
        <f>[10]Ит.пр!D12</f>
        <v>12.04.1997, КМС</v>
      </c>
      <c r="E117" s="191" t="str">
        <f>[10]Ит.пр!E12</f>
        <v>ЦФО</v>
      </c>
      <c r="F117" s="191" t="str">
        <f>[10]Ит.пр!F12</f>
        <v>Брянская,</v>
      </c>
      <c r="G117" s="191">
        <f>[10]Ит.пр!G12</f>
        <v>0</v>
      </c>
      <c r="H117" s="191" t="str">
        <f>[10]Ит.пр!H12</f>
        <v>Терешок АА</v>
      </c>
      <c r="I117" s="15"/>
      <c r="J117" s="200">
        <v>40</v>
      </c>
    </row>
    <row r="118" spans="1:10" ht="12" customHeight="1" thickBot="1">
      <c r="A118" s="210"/>
      <c r="B118" s="252"/>
      <c r="C118" s="194"/>
      <c r="D118" s="194"/>
      <c r="E118" s="194"/>
      <c r="F118" s="194"/>
      <c r="G118" s="194"/>
      <c r="H118" s="194"/>
      <c r="I118" s="15"/>
      <c r="J118" s="200"/>
    </row>
    <row r="119" spans="1:10" ht="12" customHeight="1">
      <c r="A119" s="255"/>
      <c r="B119" s="201" t="s">
        <v>14</v>
      </c>
      <c r="C119" s="191" t="str">
        <f>[10]Ит.пр!C14</f>
        <v>ПОЛЕХИН Денис Владимирович</v>
      </c>
      <c r="D119" s="191" t="str">
        <f>[10]Ит.пр!D14</f>
        <v>17.06.1990, МС</v>
      </c>
      <c r="E119" s="191" t="str">
        <f>[10]Ит.пр!E14</f>
        <v>ЦФО</v>
      </c>
      <c r="F119" s="191" t="str">
        <f>[10]Ит.пр!F14</f>
        <v>Тульская,</v>
      </c>
      <c r="G119" s="191">
        <f>[10]Ит.пр!G14</f>
        <v>0</v>
      </c>
      <c r="H119" s="191" t="str">
        <f>[10]Ит.пр!H14</f>
        <v>Ловиворотов РН</v>
      </c>
      <c r="I119" s="193"/>
    </row>
    <row r="120" spans="1:10" ht="12" customHeight="1" thickBot="1">
      <c r="A120" s="255"/>
      <c r="B120" s="202"/>
      <c r="C120" s="194"/>
      <c r="D120" s="194"/>
      <c r="E120" s="194"/>
      <c r="F120" s="194"/>
      <c r="G120" s="194"/>
      <c r="H120" s="194"/>
      <c r="I120" s="193"/>
    </row>
    <row r="121" spans="1:10" ht="12" customHeight="1">
      <c r="A121" s="210"/>
      <c r="B121" s="99" t="s">
        <v>14</v>
      </c>
      <c r="C121" s="191" t="str">
        <f>[10]Ит.пр!C16</f>
        <v>ХАЧАТРЯН Вагиф Левонович</v>
      </c>
      <c r="D121" s="191" t="str">
        <f>[10]Ит.пр!D16</f>
        <v>12.07.1997, КМС</v>
      </c>
      <c r="E121" s="191" t="str">
        <f>[10]Ит.пр!E16</f>
        <v>ЦФО</v>
      </c>
      <c r="F121" s="191" t="str">
        <f>[10]Ит.пр!F16</f>
        <v>Воронежская,</v>
      </c>
      <c r="G121" s="191">
        <f>[10]Ит.пр!G16</f>
        <v>0</v>
      </c>
      <c r="H121" s="191" t="str">
        <f>[10]Ит.пр!H16</f>
        <v>Гончаров СЮ</v>
      </c>
      <c r="I121" s="193"/>
    </row>
    <row r="122" spans="1:10" ht="12" customHeight="1" thickBot="1">
      <c r="A122" s="211"/>
      <c r="B122" s="100"/>
      <c r="C122" s="194"/>
      <c r="D122" s="194"/>
      <c r="E122" s="194"/>
      <c r="F122" s="194"/>
      <c r="G122" s="194"/>
      <c r="H122" s="194"/>
      <c r="I122" s="193"/>
    </row>
    <row r="123" spans="1:10" ht="9" customHeight="1">
      <c r="B123" s="12"/>
      <c r="C123" s="3"/>
      <c r="D123" s="4"/>
      <c r="E123" s="4"/>
      <c r="F123" s="5"/>
      <c r="G123" s="5"/>
      <c r="H123" s="3"/>
    </row>
    <row r="124" spans="1:10" ht="29.25" customHeight="1">
      <c r="A124" s="1"/>
      <c r="B124" s="2"/>
      <c r="C124" s="3"/>
      <c r="D124" s="4"/>
      <c r="E124" s="4"/>
      <c r="F124" s="5"/>
      <c r="G124" s="5"/>
      <c r="H124" s="3"/>
      <c r="J124" s="1"/>
    </row>
    <row r="125" spans="1:10" ht="12" customHeight="1">
      <c r="A125" s="1"/>
      <c r="B125" s="26" t="str">
        <f>[9]реквизиты!$A$6</f>
        <v>Гл. судья, судья ВК</v>
      </c>
      <c r="C125" s="6"/>
      <c r="D125" s="6"/>
      <c r="E125" s="35"/>
      <c r="F125" s="26" t="str">
        <f>[9]реквизиты!$G$6</f>
        <v>С.В.Сапожников</v>
      </c>
      <c r="G125" s="26"/>
      <c r="H125" s="6"/>
    </row>
    <row r="126" spans="1:10" ht="21.75" customHeight="1">
      <c r="A126" s="1"/>
      <c r="B126" s="26"/>
      <c r="C126" s="7"/>
      <c r="D126" s="7"/>
      <c r="E126" s="36"/>
      <c r="F126" s="25" t="str">
        <f>[9]реквизиты!$G$7</f>
        <v>/Ярославль/</v>
      </c>
      <c r="G126" s="25"/>
      <c r="H126" s="7"/>
    </row>
    <row r="127" spans="1:10" ht="12" customHeight="1">
      <c r="A127" s="1"/>
      <c r="B127" s="26" t="str">
        <f>[9]реквизиты!$A$8</f>
        <v>Гл. секретарь, судья ВК</v>
      </c>
      <c r="C127" s="7"/>
      <c r="D127" s="7"/>
      <c r="E127" s="36"/>
      <c r="F127" s="26" t="str">
        <f>[9]реквизиты!$G$8</f>
        <v>А.Н.Шелепин</v>
      </c>
      <c r="G127" s="26"/>
      <c r="H127" s="6"/>
    </row>
    <row r="128" spans="1:10" ht="12" customHeight="1">
      <c r="C128" s="1"/>
      <c r="F128" t="str">
        <f>[9]реквизиты!$G$9</f>
        <v>/Рыбинск/</v>
      </c>
      <c r="H128" s="7"/>
    </row>
    <row r="133" spans="19:19">
      <c r="S133" t="s">
        <v>13</v>
      </c>
    </row>
  </sheetData>
  <mergeCells count="465">
    <mergeCell ref="E74:E75"/>
    <mergeCell ref="E76:E77"/>
    <mergeCell ref="E108:E109"/>
    <mergeCell ref="E106:E107"/>
    <mergeCell ref="E98:E99"/>
    <mergeCell ref="E100:E101"/>
    <mergeCell ref="B117:B118"/>
    <mergeCell ref="C117:C118"/>
    <mergeCell ref="D117:D118"/>
    <mergeCell ref="F117:F118"/>
    <mergeCell ref="H113:H114"/>
    <mergeCell ref="E115:E116"/>
    <mergeCell ref="E117:E118"/>
    <mergeCell ref="D115:D116"/>
    <mergeCell ref="D113:D114"/>
    <mergeCell ref="E113:E114"/>
    <mergeCell ref="D78:D79"/>
    <mergeCell ref="C85:C86"/>
    <mergeCell ref="C80:C81"/>
    <mergeCell ref="E82:E83"/>
    <mergeCell ref="B78:B79"/>
    <mergeCell ref="H91:H92"/>
    <mergeCell ref="C78:C79"/>
    <mergeCell ref="F85:F86"/>
    <mergeCell ref="H85:H86"/>
    <mergeCell ref="C89:C90"/>
    <mergeCell ref="E85:E86"/>
    <mergeCell ref="E87:E88"/>
    <mergeCell ref="E89:E90"/>
    <mergeCell ref="H78:H79"/>
    <mergeCell ref="C87:C88"/>
    <mergeCell ref="B87:B88"/>
    <mergeCell ref="B91:B92"/>
    <mergeCell ref="C91:C92"/>
    <mergeCell ref="B89:B90"/>
    <mergeCell ref="B80:B81"/>
    <mergeCell ref="C82:C83"/>
    <mergeCell ref="G78:G79"/>
    <mergeCell ref="F82:F83"/>
    <mergeCell ref="D82:D83"/>
    <mergeCell ref="B69:B70"/>
    <mergeCell ref="H76:H77"/>
    <mergeCell ref="F63:F64"/>
    <mergeCell ref="B76:B77"/>
    <mergeCell ref="B65:B66"/>
    <mergeCell ref="C65:C66"/>
    <mergeCell ref="F67:F68"/>
    <mergeCell ref="C69:C70"/>
    <mergeCell ref="E63:E64"/>
    <mergeCell ref="E65:E66"/>
    <mergeCell ref="H63:H64"/>
    <mergeCell ref="D65:D66"/>
    <mergeCell ref="C74:C75"/>
    <mergeCell ref="G67:G68"/>
    <mergeCell ref="G69:G70"/>
    <mergeCell ref="G72:G73"/>
    <mergeCell ref="G74:G75"/>
    <mergeCell ref="G76:G77"/>
    <mergeCell ref="C76:C77"/>
    <mergeCell ref="D76:D77"/>
    <mergeCell ref="F76:F77"/>
    <mergeCell ref="F65:F66"/>
    <mergeCell ref="C67:C68"/>
    <mergeCell ref="C63:C64"/>
    <mergeCell ref="G65:G66"/>
    <mergeCell ref="F52:F53"/>
    <mergeCell ref="C56:C57"/>
    <mergeCell ref="F56:F57"/>
    <mergeCell ref="B56:B57"/>
    <mergeCell ref="B59:B60"/>
    <mergeCell ref="D56:D57"/>
    <mergeCell ref="C59:C60"/>
    <mergeCell ref="D59:D60"/>
    <mergeCell ref="E59:E60"/>
    <mergeCell ref="E56:E57"/>
    <mergeCell ref="G48:G49"/>
    <mergeCell ref="G50:G51"/>
    <mergeCell ref="H52:H53"/>
    <mergeCell ref="G52:G53"/>
    <mergeCell ref="G54:G55"/>
    <mergeCell ref="G56:G57"/>
    <mergeCell ref="G59:G60"/>
    <mergeCell ref="G61:G62"/>
    <mergeCell ref="G63:G64"/>
    <mergeCell ref="B35:B36"/>
    <mergeCell ref="B37:B38"/>
    <mergeCell ref="C37:C38"/>
    <mergeCell ref="D37:D38"/>
    <mergeCell ref="C35:C36"/>
    <mergeCell ref="B48:B49"/>
    <mergeCell ref="B52:B53"/>
    <mergeCell ref="F54:F55"/>
    <mergeCell ref="D52:D53"/>
    <mergeCell ref="F50:F51"/>
    <mergeCell ref="E41:E42"/>
    <mergeCell ref="E43:E44"/>
    <mergeCell ref="E46:E47"/>
    <mergeCell ref="E48:E49"/>
    <mergeCell ref="E50:E51"/>
    <mergeCell ref="B39:B40"/>
    <mergeCell ref="C39:C40"/>
    <mergeCell ref="D39:D40"/>
    <mergeCell ref="C54:C55"/>
    <mergeCell ref="C48:C49"/>
    <mergeCell ref="C41:C42"/>
    <mergeCell ref="B50:B51"/>
    <mergeCell ref="C50:C51"/>
    <mergeCell ref="D50:D51"/>
    <mergeCell ref="D54:D55"/>
    <mergeCell ref="F7:F8"/>
    <mergeCell ref="F13:F14"/>
    <mergeCell ref="H9:H10"/>
    <mergeCell ref="H11:H12"/>
    <mergeCell ref="C11:C12"/>
    <mergeCell ref="G17:G18"/>
    <mergeCell ref="G20:G21"/>
    <mergeCell ref="G22:G23"/>
    <mergeCell ref="G24:G25"/>
    <mergeCell ref="E11:E12"/>
    <mergeCell ref="E13:E14"/>
    <mergeCell ref="H20:H21"/>
    <mergeCell ref="D7:D8"/>
    <mergeCell ref="D17:D18"/>
    <mergeCell ref="C7:C8"/>
    <mergeCell ref="D15:D16"/>
    <mergeCell ref="C15:C16"/>
    <mergeCell ref="D11:D12"/>
    <mergeCell ref="H15:H16"/>
    <mergeCell ref="F15:F16"/>
    <mergeCell ref="I82:I83"/>
    <mergeCell ref="I69:I70"/>
    <mergeCell ref="I59:I60"/>
    <mergeCell ref="I67:I68"/>
    <mergeCell ref="I56:I57"/>
    <mergeCell ref="I28:I29"/>
    <mergeCell ref="I100:I101"/>
    <mergeCell ref="I43:I44"/>
    <mergeCell ref="I74:I75"/>
    <mergeCell ref="I85:I86"/>
    <mergeCell ref="I93:I94"/>
    <mergeCell ref="I48:I49"/>
    <mergeCell ref="I87:I88"/>
    <mergeCell ref="I95:I96"/>
    <mergeCell ref="B100:B101"/>
    <mergeCell ref="I98:I99"/>
    <mergeCell ref="C98:C99"/>
    <mergeCell ref="G104:G105"/>
    <mergeCell ref="D98:D99"/>
    <mergeCell ref="D100:D101"/>
    <mergeCell ref="F102:F103"/>
    <mergeCell ref="B108:B109"/>
    <mergeCell ref="I121:I122"/>
    <mergeCell ref="I106:I107"/>
    <mergeCell ref="I108:I109"/>
    <mergeCell ref="I113:I114"/>
    <mergeCell ref="I111:I112"/>
    <mergeCell ref="I119:I120"/>
    <mergeCell ref="F108:F109"/>
    <mergeCell ref="H115:H116"/>
    <mergeCell ref="H104:H105"/>
    <mergeCell ref="F113:F114"/>
    <mergeCell ref="F98:F99"/>
    <mergeCell ref="H100:H101"/>
    <mergeCell ref="H102:H103"/>
    <mergeCell ref="F111:F112"/>
    <mergeCell ref="G98:G99"/>
    <mergeCell ref="G100:G101"/>
    <mergeCell ref="A1:I1"/>
    <mergeCell ref="A2:I2"/>
    <mergeCell ref="A3:I3"/>
    <mergeCell ref="A4:I4"/>
    <mergeCell ref="H67:H68"/>
    <mergeCell ref="D67:D68"/>
    <mergeCell ref="D63:D64"/>
    <mergeCell ref="I30:I31"/>
    <mergeCell ref="F61:F62"/>
    <mergeCell ref="F59:F60"/>
    <mergeCell ref="B54:B55"/>
    <mergeCell ref="C52:C53"/>
    <mergeCell ref="E52:E53"/>
    <mergeCell ref="E54:E55"/>
    <mergeCell ref="B43:B44"/>
    <mergeCell ref="E7:E8"/>
    <mergeCell ref="E9:E10"/>
    <mergeCell ref="I61:I62"/>
    <mergeCell ref="I54:I55"/>
    <mergeCell ref="C20:C21"/>
    <mergeCell ref="H24:H25"/>
    <mergeCell ref="E22:E23"/>
    <mergeCell ref="D24:D25"/>
    <mergeCell ref="F24:F25"/>
    <mergeCell ref="H59:H60"/>
    <mergeCell ref="H69:H70"/>
    <mergeCell ref="H80:H81"/>
    <mergeCell ref="H72:H73"/>
    <mergeCell ref="H74:H75"/>
    <mergeCell ref="I80:I81"/>
    <mergeCell ref="I33:I34"/>
    <mergeCell ref="I7:I8"/>
    <mergeCell ref="I20:I21"/>
    <mergeCell ref="I9:I10"/>
    <mergeCell ref="I15:I16"/>
    <mergeCell ref="I46:I47"/>
    <mergeCell ref="I35:I36"/>
    <mergeCell ref="I72:I73"/>
    <mergeCell ref="H7:H8"/>
    <mergeCell ref="H26:H27"/>
    <mergeCell ref="H56:H57"/>
    <mergeCell ref="H48:H49"/>
    <mergeCell ref="H54:H55"/>
    <mergeCell ref="H65:H66"/>
    <mergeCell ref="H61:H62"/>
    <mergeCell ref="H50:H51"/>
    <mergeCell ref="E80:E81"/>
    <mergeCell ref="E91:E92"/>
    <mergeCell ref="E119:E120"/>
    <mergeCell ref="D119:D120"/>
    <mergeCell ref="H82:H83"/>
    <mergeCell ref="H98:H99"/>
    <mergeCell ref="H93:H94"/>
    <mergeCell ref="H87:H88"/>
    <mergeCell ref="H89:H90"/>
    <mergeCell ref="H95:H96"/>
    <mergeCell ref="H108:H109"/>
    <mergeCell ref="D106:D107"/>
    <mergeCell ref="F106:F107"/>
    <mergeCell ref="D104:D105"/>
    <mergeCell ref="F104:F105"/>
    <mergeCell ref="F95:F96"/>
    <mergeCell ref="D91:D92"/>
    <mergeCell ref="D87:D88"/>
    <mergeCell ref="D89:D90"/>
    <mergeCell ref="D102:D103"/>
    <mergeCell ref="D111:D112"/>
    <mergeCell ref="H111:H112"/>
    <mergeCell ref="E93:E94"/>
    <mergeCell ref="E95:E96"/>
    <mergeCell ref="B41:B42"/>
    <mergeCell ref="F48:F49"/>
    <mergeCell ref="B46:B47"/>
    <mergeCell ref="C46:C47"/>
    <mergeCell ref="D121:D122"/>
    <mergeCell ref="F121:F122"/>
    <mergeCell ref="D69:D70"/>
    <mergeCell ref="F89:F90"/>
    <mergeCell ref="F93:F94"/>
    <mergeCell ref="F119:F120"/>
    <mergeCell ref="F100:F101"/>
    <mergeCell ref="D108:D109"/>
    <mergeCell ref="D80:D81"/>
    <mergeCell ref="D85:D86"/>
    <mergeCell ref="D95:D96"/>
    <mergeCell ref="F87:F88"/>
    <mergeCell ref="D93:D94"/>
    <mergeCell ref="F91:F92"/>
    <mergeCell ref="F69:F70"/>
    <mergeCell ref="F78:F79"/>
    <mergeCell ref="D74:D75"/>
    <mergeCell ref="F74:F75"/>
    <mergeCell ref="F80:F81"/>
    <mergeCell ref="E78:E79"/>
    <mergeCell ref="H43:H44"/>
    <mergeCell ref="E37:E38"/>
    <mergeCell ref="E39:E40"/>
    <mergeCell ref="H33:H34"/>
    <mergeCell ref="G46:G47"/>
    <mergeCell ref="F37:F38"/>
    <mergeCell ref="H37:H38"/>
    <mergeCell ref="F39:F40"/>
    <mergeCell ref="H39:H40"/>
    <mergeCell ref="H46:H47"/>
    <mergeCell ref="F43:F44"/>
    <mergeCell ref="F41:F42"/>
    <mergeCell ref="P16:P17"/>
    <mergeCell ref="I22:I23"/>
    <mergeCell ref="I17:I18"/>
    <mergeCell ref="H41:H42"/>
    <mergeCell ref="I41:I42"/>
    <mergeCell ref="J20:J21"/>
    <mergeCell ref="J22:J23"/>
    <mergeCell ref="B28:B29"/>
    <mergeCell ref="C28:C29"/>
    <mergeCell ref="D28:D29"/>
    <mergeCell ref="F28:F29"/>
    <mergeCell ref="F26:F27"/>
    <mergeCell ref="B17:B18"/>
    <mergeCell ref="B24:B25"/>
    <mergeCell ref="B22:B23"/>
    <mergeCell ref="F22:F23"/>
    <mergeCell ref="F20:F21"/>
    <mergeCell ref="D20:D21"/>
    <mergeCell ref="C22:C23"/>
    <mergeCell ref="C24:C25"/>
    <mergeCell ref="E24:E25"/>
    <mergeCell ref="H17:H18"/>
    <mergeCell ref="C17:C18"/>
    <mergeCell ref="D22:D23"/>
    <mergeCell ref="H22:H23"/>
    <mergeCell ref="H13:H14"/>
    <mergeCell ref="E17:E18"/>
    <mergeCell ref="E20:E21"/>
    <mergeCell ref="C30:C31"/>
    <mergeCell ref="F35:F36"/>
    <mergeCell ref="D35:D36"/>
    <mergeCell ref="D30:D31"/>
    <mergeCell ref="D33:D34"/>
    <mergeCell ref="F33:F34"/>
    <mergeCell ref="C33:C34"/>
    <mergeCell ref="E35:E36"/>
    <mergeCell ref="E33:E34"/>
    <mergeCell ref="H28:H29"/>
    <mergeCell ref="H30:H31"/>
    <mergeCell ref="H35:H36"/>
    <mergeCell ref="F30:F31"/>
    <mergeCell ref="E26:E27"/>
    <mergeCell ref="E28:E29"/>
    <mergeCell ref="E30:E31"/>
    <mergeCell ref="E67:E68"/>
    <mergeCell ref="C72:C73"/>
    <mergeCell ref="C26:C27"/>
    <mergeCell ref="D26:D27"/>
    <mergeCell ref="C13:C14"/>
    <mergeCell ref="D13:D14"/>
    <mergeCell ref="E15:E16"/>
    <mergeCell ref="F11:F12"/>
    <mergeCell ref="F17:F18"/>
    <mergeCell ref="D46:D47"/>
    <mergeCell ref="F46:F47"/>
    <mergeCell ref="D43:D44"/>
    <mergeCell ref="C43:C44"/>
    <mergeCell ref="D41:D42"/>
    <mergeCell ref="D48:D49"/>
    <mergeCell ref="D61:D62"/>
    <mergeCell ref="E69:E70"/>
    <mergeCell ref="E72:E73"/>
    <mergeCell ref="G80:G81"/>
    <mergeCell ref="A7:A18"/>
    <mergeCell ref="A20:A31"/>
    <mergeCell ref="B26:B27"/>
    <mergeCell ref="B7:B8"/>
    <mergeCell ref="B9:B10"/>
    <mergeCell ref="B11:B12"/>
    <mergeCell ref="B15:B16"/>
    <mergeCell ref="B30:B31"/>
    <mergeCell ref="B20:B21"/>
    <mergeCell ref="B13:B14"/>
    <mergeCell ref="A33:A44"/>
    <mergeCell ref="A46:A57"/>
    <mergeCell ref="B33:B34"/>
    <mergeCell ref="C9:C10"/>
    <mergeCell ref="D9:D10"/>
    <mergeCell ref="F9:F10"/>
    <mergeCell ref="B72:B73"/>
    <mergeCell ref="B61:B62"/>
    <mergeCell ref="B63:B64"/>
    <mergeCell ref="B67:B68"/>
    <mergeCell ref="D72:D73"/>
    <mergeCell ref="F72:F73"/>
    <mergeCell ref="E61:E62"/>
    <mergeCell ref="A111:A122"/>
    <mergeCell ref="A59:A70"/>
    <mergeCell ref="A72:A83"/>
    <mergeCell ref="A85:A96"/>
    <mergeCell ref="A98:A109"/>
    <mergeCell ref="C108:C109"/>
    <mergeCell ref="C121:C122"/>
    <mergeCell ref="B119:B120"/>
    <mergeCell ref="C119:C120"/>
    <mergeCell ref="C113:C114"/>
    <mergeCell ref="B115:B116"/>
    <mergeCell ref="C115:C116"/>
    <mergeCell ref="B111:B112"/>
    <mergeCell ref="C111:C112"/>
    <mergeCell ref="B121:B122"/>
    <mergeCell ref="C61:C62"/>
    <mergeCell ref="B113:B114"/>
    <mergeCell ref="B93:B94"/>
    <mergeCell ref="B82:B83"/>
    <mergeCell ref="B98:B99"/>
    <mergeCell ref="B74:B75"/>
    <mergeCell ref="B85:B86"/>
    <mergeCell ref="B104:B105"/>
    <mergeCell ref="C104:C105"/>
    <mergeCell ref="A5:I5"/>
    <mergeCell ref="C93:C94"/>
    <mergeCell ref="B95:B96"/>
    <mergeCell ref="C95:C96"/>
    <mergeCell ref="C106:C107"/>
    <mergeCell ref="B102:B103"/>
    <mergeCell ref="B106:B107"/>
    <mergeCell ref="C102:C103"/>
    <mergeCell ref="C100:C101"/>
    <mergeCell ref="G7:G8"/>
    <mergeCell ref="G9:G10"/>
    <mergeCell ref="G11:G12"/>
    <mergeCell ref="G13:G14"/>
    <mergeCell ref="G15:G16"/>
    <mergeCell ref="G26:G27"/>
    <mergeCell ref="G28:G29"/>
    <mergeCell ref="G30:G31"/>
    <mergeCell ref="G33:G34"/>
    <mergeCell ref="G35:G36"/>
    <mergeCell ref="G37:G38"/>
    <mergeCell ref="G39:G40"/>
    <mergeCell ref="G41:G42"/>
    <mergeCell ref="G43:G44"/>
    <mergeCell ref="G82:G83"/>
    <mergeCell ref="J7:J8"/>
    <mergeCell ref="J9:J10"/>
    <mergeCell ref="J11:J12"/>
    <mergeCell ref="J13:J14"/>
    <mergeCell ref="J24:J25"/>
    <mergeCell ref="J26:J27"/>
    <mergeCell ref="J33:J34"/>
    <mergeCell ref="J35:J36"/>
    <mergeCell ref="J37:J38"/>
    <mergeCell ref="J39:J40"/>
    <mergeCell ref="J46:J47"/>
    <mergeCell ref="J48:J49"/>
    <mergeCell ref="J50:J51"/>
    <mergeCell ref="J52:J53"/>
    <mergeCell ref="J59:J60"/>
    <mergeCell ref="J61:J62"/>
    <mergeCell ref="J63:J64"/>
    <mergeCell ref="J65:J66"/>
    <mergeCell ref="J72:J73"/>
    <mergeCell ref="J74:J75"/>
    <mergeCell ref="J76:J77"/>
    <mergeCell ref="J78:J79"/>
    <mergeCell ref="J85:J86"/>
    <mergeCell ref="J87:J88"/>
    <mergeCell ref="J89:J90"/>
    <mergeCell ref="J91:J92"/>
    <mergeCell ref="J98:J99"/>
    <mergeCell ref="H121:H122"/>
    <mergeCell ref="G117:G118"/>
    <mergeCell ref="G106:G107"/>
    <mergeCell ref="G108:G109"/>
    <mergeCell ref="G111:G112"/>
    <mergeCell ref="H117:H118"/>
    <mergeCell ref="J100:J101"/>
    <mergeCell ref="J115:J116"/>
    <mergeCell ref="J117:J118"/>
    <mergeCell ref="J102:J103"/>
    <mergeCell ref="J104:J105"/>
    <mergeCell ref="J111:J112"/>
    <mergeCell ref="J113:J114"/>
    <mergeCell ref="H119:H120"/>
    <mergeCell ref="H106:H107"/>
    <mergeCell ref="G85:G86"/>
    <mergeCell ref="G87:G88"/>
    <mergeCell ref="G89:G90"/>
    <mergeCell ref="G91:G92"/>
    <mergeCell ref="G93:G94"/>
    <mergeCell ref="G95:G96"/>
    <mergeCell ref="G102:G103"/>
    <mergeCell ref="G119:G120"/>
    <mergeCell ref="E121:E122"/>
    <mergeCell ref="G121:G122"/>
    <mergeCell ref="G113:G114"/>
    <mergeCell ref="G115:G116"/>
    <mergeCell ref="F115:F116"/>
    <mergeCell ref="E102:E103"/>
    <mergeCell ref="E111:E112"/>
    <mergeCell ref="E104:E105"/>
  </mergeCells>
  <phoneticPr fontId="0" type="noConversion"/>
  <conditionalFormatting sqref="G7:G110">
    <cfRule type="cellIs" dxfId="0" priority="2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54" pageOrder="overThenDown" orientation="portrait" copies="2" r:id="rId1"/>
  <headerFooter alignWithMargins="0"/>
  <rowBreaks count="1" manualBreakCount="1">
    <brk id="128" max="7" man="1"/>
  </rowBreaks>
  <colBreaks count="2" manualBreakCount="2">
    <brk id="13" max="1048575" man="1"/>
    <brk id="14" max="1048575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4"/>
  <sheetViews>
    <sheetView topLeftCell="A43" workbookViewId="0">
      <selection activeCell="E145" sqref="E145"/>
    </sheetView>
  </sheetViews>
  <sheetFormatPr defaultColWidth="9.109375" defaultRowHeight="13.2"/>
  <cols>
    <col min="1" max="1" width="9.109375" style="42" customWidth="1"/>
    <col min="2" max="3" width="9.109375" style="42"/>
    <col min="4" max="4" width="9.6640625" style="42" customWidth="1"/>
    <col min="5" max="6" width="9.109375" style="42"/>
    <col min="7" max="7" width="9.44140625" style="42" customWidth="1"/>
    <col min="8" max="9" width="9.109375" style="42"/>
    <col min="10" max="10" width="12" style="42" customWidth="1"/>
    <col min="11" max="11" width="0" style="42" hidden="1" customWidth="1"/>
    <col min="12" max="16384" width="9.109375" style="42"/>
  </cols>
  <sheetData>
    <row r="1" spans="1:21">
      <c r="C1" s="172" t="s">
        <v>7</v>
      </c>
      <c r="D1" s="172"/>
      <c r="E1" s="172"/>
      <c r="F1" s="172"/>
      <c r="G1" s="172"/>
      <c r="N1" s="172" t="s">
        <v>7</v>
      </c>
      <c r="O1" s="172"/>
      <c r="P1" s="172"/>
      <c r="Q1" s="172"/>
      <c r="R1" s="172"/>
    </row>
    <row r="2" spans="1:21" ht="6" customHeight="1"/>
    <row r="3" spans="1:21" ht="15.6">
      <c r="D3" s="173" t="s">
        <v>34</v>
      </c>
      <c r="E3" s="173"/>
      <c r="F3" s="173"/>
      <c r="O3" s="173" t="s">
        <v>34</v>
      </c>
      <c r="P3" s="173"/>
      <c r="Q3" s="173"/>
    </row>
    <row r="4" spans="1:21" ht="5.25" customHeight="1"/>
    <row r="5" spans="1:21">
      <c r="A5" s="43" t="s">
        <v>35</v>
      </c>
      <c r="B5" s="43"/>
      <c r="C5" s="44" t="str">
        <f>мс!C9</f>
        <v>ПАВЛОВ Николай Владимирович</v>
      </c>
      <c r="D5" s="44"/>
      <c r="E5" s="44"/>
      <c r="F5" s="44"/>
      <c r="G5" s="44"/>
      <c r="H5" s="44"/>
      <c r="I5" s="44"/>
      <c r="J5" s="45"/>
      <c r="L5" s="43" t="s">
        <v>35</v>
      </c>
      <c r="M5" s="43"/>
      <c r="N5" s="44" t="str">
        <f>мс!C15</f>
        <v>ФЕКЛИН Сергей Юрьевич</v>
      </c>
      <c r="O5" s="44"/>
      <c r="P5" s="44"/>
      <c r="Q5" s="44"/>
      <c r="R5" s="44"/>
      <c r="S5" s="44"/>
      <c r="T5" s="44"/>
      <c r="U5" s="45"/>
    </row>
    <row r="6" spans="1:21" ht="9.75" customHeight="1">
      <c r="E6" s="46" t="s">
        <v>36</v>
      </c>
      <c r="P6" s="46" t="s">
        <v>36</v>
      </c>
    </row>
    <row r="7" spans="1:21" ht="27" customHeight="1">
      <c r="A7" s="42" t="s">
        <v>37</v>
      </c>
      <c r="E7" s="174" t="str">
        <f>призеры!$A$3</f>
        <v>Чемпионат ЦФО по боевому самбо среди мужчин</v>
      </c>
      <c r="F7" s="174"/>
      <c r="G7" s="174"/>
      <c r="H7" s="174"/>
      <c r="I7" s="174"/>
      <c r="J7" s="174"/>
      <c r="L7" s="42" t="s">
        <v>37</v>
      </c>
      <c r="P7" s="174" t="str">
        <f>призеры!$A$3</f>
        <v>Чемпионат ЦФО по боевому самбо среди мужчин</v>
      </c>
      <c r="Q7" s="174"/>
      <c r="R7" s="174"/>
      <c r="S7" s="174"/>
      <c r="T7" s="174"/>
      <c r="U7" s="174"/>
    </row>
    <row r="8" spans="1:21" ht="14.25" customHeight="1">
      <c r="F8" s="46" t="s">
        <v>38</v>
      </c>
      <c r="Q8" s="46" t="s">
        <v>38</v>
      </c>
    </row>
    <row r="9" spans="1:21" ht="16.5" customHeight="1">
      <c r="A9" s="42" t="s">
        <v>39</v>
      </c>
      <c r="C9" s="172" t="str">
        <f>[9]реквизиты!$F$11</f>
        <v>11 декабря 2018г.</v>
      </c>
      <c r="D9" s="172"/>
      <c r="E9" s="172"/>
      <c r="F9" s="45"/>
      <c r="G9" s="42" t="s">
        <v>40</v>
      </c>
      <c r="H9" s="172" t="str">
        <f>[9]реквизиты!$D$11</f>
        <v>г.Воронеж</v>
      </c>
      <c r="I9" s="172"/>
      <c r="J9" s="45"/>
      <c r="L9" s="42" t="s">
        <v>39</v>
      </c>
      <c r="N9" s="172" t="str">
        <f>[9]реквизиты!$F$11</f>
        <v>11 декабря 2018г.</v>
      </c>
      <c r="O9" s="172"/>
      <c r="P9" s="172"/>
      <c r="Q9" s="45"/>
      <c r="R9" s="42" t="s">
        <v>40</v>
      </c>
      <c r="S9" s="172" t="str">
        <f>[9]реквизиты!$D$11</f>
        <v>г.Воронеж</v>
      </c>
      <c r="T9" s="172"/>
      <c r="U9" s="45"/>
    </row>
    <row r="10" spans="1:21" ht="10.5" customHeight="1">
      <c r="C10" s="46" t="s">
        <v>41</v>
      </c>
      <c r="I10" s="46" t="s">
        <v>42</v>
      </c>
      <c r="N10" s="46" t="s">
        <v>41</v>
      </c>
      <c r="T10" s="46" t="s">
        <v>42</v>
      </c>
    </row>
    <row r="11" spans="1:21" ht="16.5" customHeight="1">
      <c r="A11" s="47"/>
      <c r="B11" s="47"/>
      <c r="C11" s="42" t="s">
        <v>43</v>
      </c>
      <c r="E11" s="45">
        <f>мс!A9</f>
        <v>52</v>
      </c>
      <c r="F11" s="45"/>
      <c r="G11" s="48" t="s">
        <v>44</v>
      </c>
      <c r="L11" s="47"/>
      <c r="M11" s="47"/>
      <c r="N11" s="42" t="s">
        <v>43</v>
      </c>
      <c r="P11" s="45">
        <f>мс!A15</f>
        <v>57</v>
      </c>
      <c r="Q11" s="45"/>
      <c r="R11" s="48" t="s">
        <v>44</v>
      </c>
    </row>
    <row r="12" spans="1:21">
      <c r="A12" s="47"/>
      <c r="B12" s="47"/>
      <c r="C12" s="49"/>
      <c r="D12" s="47"/>
      <c r="E12" s="47"/>
      <c r="L12" s="47"/>
      <c r="M12" s="47"/>
      <c r="N12" s="49"/>
      <c r="O12" s="47"/>
      <c r="P12" s="47"/>
    </row>
    <row r="13" spans="1:21" ht="15" customHeight="1">
      <c r="A13" s="42" t="s">
        <v>45</v>
      </c>
      <c r="B13" s="51" t="str">
        <f>мс!B9</f>
        <v>1</v>
      </c>
      <c r="C13" s="45"/>
      <c r="D13" s="42" t="s">
        <v>46</v>
      </c>
      <c r="E13" s="65">
        <f>мс!F9</f>
        <v>8</v>
      </c>
      <c r="F13" s="175" t="s">
        <v>99</v>
      </c>
      <c r="G13" s="175"/>
      <c r="H13" s="175"/>
      <c r="I13" s="175"/>
      <c r="J13" s="175"/>
      <c r="L13" s="42" t="s">
        <v>45</v>
      </c>
      <c r="M13" s="51" t="str">
        <f>мс!B15</f>
        <v>1</v>
      </c>
      <c r="N13" s="45"/>
      <c r="O13" s="42" t="s">
        <v>46</v>
      </c>
      <c r="P13" s="50">
        <f>мс!F15</f>
        <v>17</v>
      </c>
      <c r="Q13" s="175" t="s">
        <v>48</v>
      </c>
      <c r="R13" s="175"/>
      <c r="S13" s="175"/>
      <c r="T13" s="175"/>
      <c r="U13" s="175"/>
    </row>
    <row r="14" spans="1:21" ht="17.25" customHeight="1">
      <c r="A14" s="175" t="str">
        <f>мс!H9</f>
        <v xml:space="preserve">Владимирская, Воронежская, Московская, Тверская, Тульская, Ярославская, , , , </v>
      </c>
      <c r="B14" s="175"/>
      <c r="C14" s="175"/>
      <c r="D14" s="175"/>
      <c r="E14" s="175"/>
      <c r="F14" s="175"/>
      <c r="G14" s="175"/>
      <c r="H14" s="175"/>
      <c r="I14" s="175"/>
      <c r="J14" s="175"/>
      <c r="L14" s="175" t="str">
        <f>мс!H15</f>
        <v>Белгородская, Владимирская, Воронежская, Ивановская, Липецкая, Московская, Рязанская, Тамбовская, Тульская, Ярославская</v>
      </c>
      <c r="M14" s="175"/>
      <c r="N14" s="175"/>
      <c r="O14" s="175"/>
      <c r="P14" s="175"/>
      <c r="Q14" s="175"/>
      <c r="R14" s="175"/>
      <c r="S14" s="175"/>
      <c r="T14" s="175"/>
      <c r="U14" s="175"/>
    </row>
    <row r="15" spans="1:21">
      <c r="A15" s="42" t="s">
        <v>49</v>
      </c>
      <c r="C15" s="42" t="s">
        <v>50</v>
      </c>
      <c r="D15" s="51" t="s">
        <v>100</v>
      </c>
      <c r="E15" s="52" t="s">
        <v>101</v>
      </c>
      <c r="F15" s="48" t="s">
        <v>52</v>
      </c>
      <c r="L15" s="42" t="s">
        <v>49</v>
      </c>
      <c r="N15" s="42" t="s">
        <v>50</v>
      </c>
      <c r="O15" s="53"/>
      <c r="P15" s="52" t="s">
        <v>51</v>
      </c>
      <c r="Q15" s="48" t="s">
        <v>52</v>
      </c>
    </row>
    <row r="16" spans="1:21" ht="8.25" customHeight="1" thickBot="1">
      <c r="A16" s="54"/>
      <c r="B16" s="54"/>
      <c r="C16" s="54"/>
      <c r="D16" s="54"/>
      <c r="E16" s="54"/>
      <c r="F16" s="54"/>
      <c r="G16" s="54"/>
      <c r="H16" s="54"/>
      <c r="I16" s="54"/>
      <c r="J16" s="54"/>
      <c r="L16" s="54"/>
      <c r="M16" s="54"/>
      <c r="N16" s="54"/>
      <c r="O16" s="54"/>
      <c r="P16" s="54"/>
      <c r="Q16" s="54"/>
      <c r="R16" s="54"/>
      <c r="S16" s="54"/>
      <c r="T16" s="54"/>
      <c r="U16" s="54"/>
    </row>
    <row r="17" spans="1:21">
      <c r="A17" s="55" t="s">
        <v>53</v>
      </c>
      <c r="B17" s="176" t="s">
        <v>54</v>
      </c>
      <c r="C17" s="177"/>
      <c r="D17" s="177"/>
      <c r="E17" s="178"/>
      <c r="F17" s="56" t="s">
        <v>55</v>
      </c>
      <c r="G17" s="57"/>
      <c r="H17" s="55" t="s">
        <v>56</v>
      </c>
      <c r="I17" s="179"/>
      <c r="J17" s="180"/>
      <c r="L17" s="55" t="s">
        <v>53</v>
      </c>
      <c r="M17" s="176" t="s">
        <v>54</v>
      </c>
      <c r="N17" s="177"/>
      <c r="O17" s="177"/>
      <c r="P17" s="178"/>
      <c r="Q17" s="56" t="s">
        <v>55</v>
      </c>
      <c r="R17" s="57"/>
      <c r="S17" s="55" t="s">
        <v>56</v>
      </c>
      <c r="T17" s="179"/>
      <c r="U17" s="180"/>
    </row>
    <row r="18" spans="1:21">
      <c r="A18" s="58">
        <v>1</v>
      </c>
      <c r="B18" s="59" t="s">
        <v>102</v>
      </c>
      <c r="C18" s="60"/>
      <c r="D18" s="60"/>
      <c r="E18" s="61"/>
      <c r="F18" s="62" t="s">
        <v>75</v>
      </c>
      <c r="G18" s="61"/>
      <c r="H18" s="63" t="s">
        <v>58</v>
      </c>
      <c r="I18" s="62"/>
      <c r="J18" s="61"/>
      <c r="L18" s="58">
        <v>1</v>
      </c>
      <c r="M18" s="59" t="s">
        <v>59</v>
      </c>
      <c r="N18" s="60"/>
      <c r="O18" s="60"/>
      <c r="P18" s="61"/>
      <c r="Q18" s="62" t="s">
        <v>60</v>
      </c>
      <c r="R18" s="61"/>
      <c r="S18" s="63" t="s">
        <v>58</v>
      </c>
      <c r="T18" s="62"/>
      <c r="U18" s="61"/>
    </row>
    <row r="19" spans="1:21">
      <c r="A19" s="58">
        <v>2</v>
      </c>
      <c r="B19" s="59" t="s">
        <v>104</v>
      </c>
      <c r="C19" s="60"/>
      <c r="D19" s="60"/>
      <c r="E19" s="61"/>
      <c r="F19" s="62" t="s">
        <v>75</v>
      </c>
      <c r="G19" s="61"/>
      <c r="H19" s="63" t="s">
        <v>63</v>
      </c>
      <c r="I19" s="62"/>
      <c r="J19" s="61"/>
      <c r="L19" s="58">
        <v>2</v>
      </c>
      <c r="M19" s="59" t="s">
        <v>61</v>
      </c>
      <c r="N19" s="60"/>
      <c r="O19" s="60"/>
      <c r="P19" s="61"/>
      <c r="Q19" s="62" t="s">
        <v>62</v>
      </c>
      <c r="R19" s="61"/>
      <c r="S19" s="63" t="s">
        <v>58</v>
      </c>
      <c r="T19" s="62"/>
      <c r="U19" s="61"/>
    </row>
    <row r="20" spans="1:21">
      <c r="A20" s="58">
        <v>3</v>
      </c>
      <c r="B20" s="59" t="s">
        <v>103</v>
      </c>
      <c r="C20" s="60"/>
      <c r="D20" s="60"/>
      <c r="E20" s="61"/>
      <c r="F20" s="62" t="s">
        <v>75</v>
      </c>
      <c r="G20" s="61"/>
      <c r="H20" s="63" t="s">
        <v>63</v>
      </c>
      <c r="I20" s="62"/>
      <c r="J20" s="61"/>
      <c r="L20" s="58">
        <v>3</v>
      </c>
      <c r="M20" s="59" t="s">
        <v>64</v>
      </c>
      <c r="N20" s="60"/>
      <c r="O20" s="60"/>
      <c r="P20" s="61"/>
      <c r="Q20" s="62" t="s">
        <v>65</v>
      </c>
      <c r="R20" s="61"/>
      <c r="S20" s="63" t="s">
        <v>58</v>
      </c>
      <c r="T20" s="62"/>
      <c r="U20" s="61"/>
    </row>
    <row r="21" spans="1:21">
      <c r="A21" s="58"/>
      <c r="B21" s="59"/>
      <c r="C21" s="60"/>
      <c r="D21" s="60"/>
      <c r="E21" s="61"/>
      <c r="F21" s="59"/>
      <c r="G21" s="61"/>
      <c r="H21" s="63"/>
      <c r="I21" s="62"/>
      <c r="J21" s="61"/>
      <c r="L21" s="58">
        <v>4</v>
      </c>
      <c r="M21" s="59" t="s">
        <v>66</v>
      </c>
      <c r="N21" s="60"/>
      <c r="O21" s="60"/>
      <c r="P21" s="61"/>
      <c r="Q21" s="59" t="s">
        <v>62</v>
      </c>
      <c r="R21" s="61"/>
      <c r="S21" s="63" t="s">
        <v>58</v>
      </c>
      <c r="T21" s="62"/>
      <c r="U21" s="61"/>
    </row>
    <row r="22" spans="1:21">
      <c r="A22" s="58"/>
      <c r="B22" s="59"/>
      <c r="C22" s="60"/>
      <c r="D22" s="60"/>
      <c r="E22" s="61"/>
      <c r="F22" s="62"/>
      <c r="G22" s="61"/>
      <c r="H22" s="63"/>
      <c r="I22" s="62"/>
      <c r="J22" s="61"/>
      <c r="L22" s="58">
        <v>5</v>
      </c>
      <c r="M22" s="59" t="s">
        <v>67</v>
      </c>
      <c r="N22" s="60"/>
      <c r="O22" s="60"/>
      <c r="P22" s="61"/>
      <c r="Q22" s="62" t="s">
        <v>62</v>
      </c>
      <c r="R22" s="61"/>
      <c r="S22" s="63" t="s">
        <v>58</v>
      </c>
      <c r="T22" s="62"/>
      <c r="U22" s="61"/>
    </row>
    <row r="23" spans="1:21" ht="14.25" customHeight="1">
      <c r="A23" s="58"/>
      <c r="B23" s="59"/>
      <c r="C23" s="60"/>
      <c r="D23" s="60"/>
      <c r="E23" s="61"/>
      <c r="F23" s="59"/>
      <c r="G23" s="61"/>
      <c r="H23" s="63"/>
      <c r="I23" s="62"/>
      <c r="J23" s="61"/>
      <c r="L23" s="58">
        <v>6</v>
      </c>
      <c r="M23" s="62" t="s">
        <v>68</v>
      </c>
      <c r="N23" s="60"/>
      <c r="O23" s="60"/>
      <c r="P23" s="61"/>
      <c r="Q23" s="62" t="s">
        <v>57</v>
      </c>
      <c r="R23" s="61"/>
      <c r="S23" s="63" t="s">
        <v>58</v>
      </c>
      <c r="T23" s="62"/>
      <c r="U23" s="61"/>
    </row>
    <row r="24" spans="1:21" ht="3" customHeight="1"/>
    <row r="25" spans="1:21">
      <c r="E25" s="42" t="s">
        <v>69</v>
      </c>
      <c r="G25" s="45" t="s">
        <v>105</v>
      </c>
      <c r="H25" s="45"/>
      <c r="I25" s="45"/>
      <c r="J25" s="45"/>
      <c r="P25" s="42" t="s">
        <v>69</v>
      </c>
      <c r="R25" s="45"/>
      <c r="S25" s="45"/>
      <c r="T25" s="45"/>
      <c r="U25" s="45"/>
    </row>
    <row r="26" spans="1:21" ht="9.75" customHeight="1">
      <c r="H26" s="46" t="s">
        <v>71</v>
      </c>
      <c r="S26" s="46" t="s">
        <v>71</v>
      </c>
    </row>
    <row r="27" spans="1:21" ht="17.25" customHeight="1">
      <c r="A27" s="42" t="str">
        <f>[9]реквизиты!$A$6</f>
        <v>Гл. судья, судья ВК</v>
      </c>
      <c r="D27" s="42" t="s">
        <v>72</v>
      </c>
      <c r="E27" s="45"/>
      <c r="F27" s="45"/>
      <c r="G27" s="45"/>
      <c r="H27" s="45" t="str">
        <f>[9]реквизиты!$G$6</f>
        <v>С.В.Сапожников</v>
      </c>
      <c r="I27" s="45"/>
      <c r="J27" s="45"/>
      <c r="L27" s="42" t="str">
        <f>[9]реквизиты!$A$6</f>
        <v>Гл. судья, судья ВК</v>
      </c>
      <c r="O27" s="42" t="s">
        <v>72</v>
      </c>
      <c r="P27" s="45"/>
      <c r="Q27" s="45"/>
      <c r="R27" s="45"/>
      <c r="S27" s="45" t="str">
        <f>[9]реквизиты!$G$6</f>
        <v>С.В.Сапожников</v>
      </c>
      <c r="T27" s="45"/>
      <c r="U27" s="45"/>
    </row>
    <row r="28" spans="1:21" ht="9" customHeight="1">
      <c r="F28" s="46" t="s">
        <v>73</v>
      </c>
      <c r="I28" s="64" t="s">
        <v>74</v>
      </c>
      <c r="Q28" s="46" t="s">
        <v>73</v>
      </c>
      <c r="T28" s="64" t="s">
        <v>74</v>
      </c>
    </row>
    <row r="29" spans="1:21" ht="17.25" customHeight="1">
      <c r="A29" s="42" t="str">
        <f>[9]реквизиты!$A$8</f>
        <v>Гл. секретарь, судья ВК</v>
      </c>
      <c r="D29" s="52" t="s">
        <v>72</v>
      </c>
      <c r="E29" s="45"/>
      <c r="F29" s="45"/>
      <c r="G29" s="45"/>
      <c r="H29" s="45" t="str">
        <f>[9]реквизиты!$G$8</f>
        <v>А.Н.Шелепин</v>
      </c>
      <c r="I29" s="45"/>
      <c r="J29" s="45"/>
      <c r="L29" s="42" t="str">
        <f>[9]реквизиты!$A$8</f>
        <v>Гл. секретарь, судья ВК</v>
      </c>
      <c r="O29" s="52" t="s">
        <v>72</v>
      </c>
      <c r="P29" s="45"/>
      <c r="Q29" s="45"/>
      <c r="R29" s="45"/>
      <c r="S29" s="45" t="str">
        <f>[9]реквизиты!$G$8</f>
        <v>А.Н.Шелепин</v>
      </c>
      <c r="T29" s="45"/>
      <c r="U29" s="45"/>
    </row>
    <row r="30" spans="1:21" ht="9" customHeight="1">
      <c r="F30" s="46" t="s">
        <v>73</v>
      </c>
      <c r="I30" s="64" t="s">
        <v>74</v>
      </c>
      <c r="Q30" s="46" t="s">
        <v>73</v>
      </c>
      <c r="T30" s="64" t="s">
        <v>74</v>
      </c>
    </row>
    <row r="33" spans="1:21" ht="38.25" customHeight="1"/>
    <row r="34" spans="1:21">
      <c r="C34" s="172" t="s">
        <v>7</v>
      </c>
      <c r="D34" s="172"/>
      <c r="E34" s="172"/>
      <c r="F34" s="172"/>
      <c r="G34" s="172"/>
      <c r="N34" s="172" t="s">
        <v>7</v>
      </c>
      <c r="O34" s="172"/>
      <c r="P34" s="172"/>
      <c r="Q34" s="172"/>
      <c r="R34" s="172"/>
    </row>
    <row r="35" spans="1:21" ht="7.5" customHeight="1"/>
    <row r="36" spans="1:21" ht="15.6">
      <c r="D36" s="173" t="s">
        <v>34</v>
      </c>
      <c r="E36" s="173"/>
      <c r="F36" s="173"/>
      <c r="O36" s="173" t="s">
        <v>34</v>
      </c>
      <c r="P36" s="173"/>
      <c r="Q36" s="173"/>
    </row>
    <row r="38" spans="1:21" ht="12" customHeight="1">
      <c r="A38" s="43" t="s">
        <v>35</v>
      </c>
      <c r="B38" s="43"/>
      <c r="C38" s="44" t="str">
        <f>мс!C23</f>
        <v>ФЕДОРОВИЧ Марати Владимирович</v>
      </c>
      <c r="D38" s="44"/>
      <c r="E38" s="44"/>
      <c r="F38" s="44"/>
      <c r="G38" s="44"/>
      <c r="H38" s="44"/>
      <c r="I38" s="44"/>
      <c r="J38" s="45"/>
      <c r="L38" s="43" t="s">
        <v>35</v>
      </c>
      <c r="M38" s="43"/>
      <c r="N38" s="44" t="str">
        <f>мс!C31</f>
        <v>АРАЛОВ Михаил Герасимович</v>
      </c>
      <c r="O38" s="44"/>
      <c r="P38" s="44"/>
      <c r="Q38" s="44"/>
      <c r="R38" s="44"/>
      <c r="S38" s="44"/>
      <c r="T38" s="44"/>
      <c r="U38" s="45"/>
    </row>
    <row r="39" spans="1:21" ht="9.75" customHeight="1">
      <c r="E39" s="46" t="s">
        <v>36</v>
      </c>
      <c r="P39" s="46" t="s">
        <v>36</v>
      </c>
    </row>
    <row r="40" spans="1:21" ht="24.75" customHeight="1">
      <c r="A40" s="42" t="s">
        <v>37</v>
      </c>
      <c r="E40" s="174" t="str">
        <f>призеры!$A$3</f>
        <v>Чемпионат ЦФО по боевому самбо среди мужчин</v>
      </c>
      <c r="F40" s="174"/>
      <c r="G40" s="174"/>
      <c r="H40" s="174"/>
      <c r="I40" s="174"/>
      <c r="J40" s="174"/>
      <c r="L40" s="42" t="s">
        <v>37</v>
      </c>
      <c r="P40" s="174" t="str">
        <f>призеры!$A$3</f>
        <v>Чемпионат ЦФО по боевому самбо среди мужчин</v>
      </c>
      <c r="Q40" s="174"/>
      <c r="R40" s="174"/>
      <c r="S40" s="174"/>
      <c r="T40" s="174"/>
      <c r="U40" s="174"/>
    </row>
    <row r="41" spans="1:21" ht="9.75" customHeight="1">
      <c r="F41" s="46" t="s">
        <v>38</v>
      </c>
      <c r="Q41" s="46" t="s">
        <v>38</v>
      </c>
    </row>
    <row r="42" spans="1:21" ht="17.25" customHeight="1">
      <c r="A42" s="42" t="s">
        <v>39</v>
      </c>
      <c r="C42" s="172" t="str">
        <f>[9]реквизиты!$F$11</f>
        <v>11 декабря 2018г.</v>
      </c>
      <c r="D42" s="172"/>
      <c r="E42" s="172"/>
      <c r="F42" s="45"/>
      <c r="G42" s="42" t="s">
        <v>40</v>
      </c>
      <c r="H42" s="172" t="str">
        <f>[9]реквизиты!$D$11</f>
        <v>г.Воронеж</v>
      </c>
      <c r="I42" s="172"/>
      <c r="J42" s="45"/>
      <c r="L42" s="42" t="s">
        <v>39</v>
      </c>
      <c r="N42" s="172" t="str">
        <f>[9]реквизиты!$F$11</f>
        <v>11 декабря 2018г.</v>
      </c>
      <c r="O42" s="172"/>
      <c r="P42" s="172"/>
      <c r="Q42" s="45"/>
      <c r="R42" s="42" t="s">
        <v>40</v>
      </c>
      <c r="S42" s="172" t="str">
        <f>[9]реквизиты!$D$11</f>
        <v>г.Воронеж</v>
      </c>
      <c r="T42" s="172"/>
      <c r="U42" s="45"/>
    </row>
    <row r="43" spans="1:21">
      <c r="C43" s="46" t="s">
        <v>41</v>
      </c>
      <c r="I43" s="46" t="s">
        <v>42</v>
      </c>
      <c r="N43" s="46" t="s">
        <v>41</v>
      </c>
      <c r="T43" s="46" t="s">
        <v>42</v>
      </c>
    </row>
    <row r="44" spans="1:21">
      <c r="A44" s="47"/>
      <c r="B44" s="47"/>
      <c r="C44" s="42" t="s">
        <v>43</v>
      </c>
      <c r="E44" s="45">
        <f>мс!A23</f>
        <v>62</v>
      </c>
      <c r="F44" s="45"/>
      <c r="G44" s="48" t="s">
        <v>44</v>
      </c>
      <c r="L44" s="47"/>
      <c r="M44" s="47"/>
      <c r="N44" s="42" t="s">
        <v>43</v>
      </c>
      <c r="P44" s="45">
        <f>мс!A31</f>
        <v>68</v>
      </c>
      <c r="Q44" s="45"/>
      <c r="R44" s="48" t="s">
        <v>44</v>
      </c>
    </row>
    <row r="45" spans="1:21" ht="9.75" customHeight="1">
      <c r="A45" s="47"/>
      <c r="B45" s="47"/>
      <c r="C45" s="49"/>
      <c r="D45" s="47"/>
      <c r="E45" s="47"/>
      <c r="L45" s="47"/>
      <c r="M45" s="47"/>
      <c r="N45" s="49"/>
      <c r="O45" s="47"/>
      <c r="P45" s="47"/>
    </row>
    <row r="46" spans="1:21">
      <c r="A46" s="42" t="s">
        <v>45</v>
      </c>
      <c r="B46" s="51" t="str">
        <f>мс!B23</f>
        <v>1</v>
      </c>
      <c r="C46" s="45"/>
      <c r="D46" s="42" t="s">
        <v>46</v>
      </c>
      <c r="E46" s="65">
        <f>мс!F23</f>
        <v>24</v>
      </c>
      <c r="F46" s="175" t="s">
        <v>114</v>
      </c>
      <c r="G46" s="175"/>
      <c r="H46" s="175"/>
      <c r="I46" s="175"/>
      <c r="J46" s="175"/>
      <c r="L46" s="42" t="s">
        <v>45</v>
      </c>
      <c r="M46" s="51" t="str">
        <f>мс!B31</f>
        <v>1</v>
      </c>
      <c r="N46" s="45"/>
      <c r="O46" s="42" t="s">
        <v>46</v>
      </c>
      <c r="P46" s="50">
        <f>мс!F31</f>
        <v>16</v>
      </c>
      <c r="Q46" s="175" t="s">
        <v>48</v>
      </c>
      <c r="R46" s="175"/>
      <c r="S46" s="175"/>
      <c r="T46" s="175"/>
      <c r="U46" s="175"/>
    </row>
    <row r="47" spans="1:21" ht="16.5" customHeight="1">
      <c r="A47" s="175" t="str">
        <f>мс!H23</f>
        <v>Белгородская, Владимирская, Воронежская, Курская, Липецкая, Московская, Рязанская, Смоленская, Тульская, Ярославская</v>
      </c>
      <c r="B47" s="175"/>
      <c r="C47" s="175"/>
      <c r="D47" s="175"/>
      <c r="E47" s="175"/>
      <c r="F47" s="175"/>
      <c r="G47" s="175"/>
      <c r="H47" s="175"/>
      <c r="I47" s="175"/>
      <c r="J47" s="175"/>
      <c r="L47" s="175" t="str">
        <f>мс!H31</f>
        <v>Белгородская, Брянская, Владимирская, Воронежская, Курская, Рязанская, Тамбовская, Тверская, Тульская, Ярославская</v>
      </c>
      <c r="M47" s="175"/>
      <c r="N47" s="175"/>
      <c r="O47" s="175"/>
      <c r="P47" s="175"/>
      <c r="Q47" s="175"/>
      <c r="R47" s="175"/>
      <c r="S47" s="175"/>
      <c r="T47" s="175"/>
      <c r="U47" s="175"/>
    </row>
    <row r="48" spans="1:21">
      <c r="A48" s="42" t="s">
        <v>49</v>
      </c>
      <c r="C48" s="42" t="s">
        <v>50</v>
      </c>
      <c r="D48" s="53"/>
      <c r="E48" s="52" t="s">
        <v>51</v>
      </c>
      <c r="F48" s="48" t="s">
        <v>52</v>
      </c>
      <c r="L48" s="42" t="s">
        <v>49</v>
      </c>
      <c r="N48" s="42" t="s">
        <v>50</v>
      </c>
      <c r="O48" s="53"/>
      <c r="P48" s="52" t="s">
        <v>51</v>
      </c>
      <c r="Q48" s="48" t="s">
        <v>52</v>
      </c>
    </row>
    <row r="49" spans="1:21" ht="7.5" customHeight="1" thickBot="1">
      <c r="A49" s="54"/>
      <c r="B49" s="54"/>
      <c r="C49" s="54"/>
      <c r="D49" s="54"/>
      <c r="E49" s="54"/>
      <c r="F49" s="54"/>
      <c r="G49" s="54"/>
      <c r="H49" s="54"/>
      <c r="I49" s="54"/>
      <c r="J49" s="54"/>
      <c r="L49" s="54"/>
      <c r="M49" s="54"/>
      <c r="N49" s="54"/>
      <c r="O49" s="54"/>
      <c r="P49" s="54"/>
      <c r="Q49" s="54"/>
      <c r="R49" s="54"/>
      <c r="S49" s="54"/>
      <c r="T49" s="54"/>
      <c r="U49" s="54"/>
    </row>
    <row r="50" spans="1:21">
      <c r="A50" s="55" t="s">
        <v>53</v>
      </c>
      <c r="B50" s="176" t="s">
        <v>54</v>
      </c>
      <c r="C50" s="177"/>
      <c r="D50" s="177"/>
      <c r="E50" s="178"/>
      <c r="F50" s="56" t="s">
        <v>55</v>
      </c>
      <c r="G50" s="57"/>
      <c r="H50" s="55" t="s">
        <v>56</v>
      </c>
      <c r="I50" s="179"/>
      <c r="J50" s="180"/>
      <c r="L50" s="55" t="s">
        <v>53</v>
      </c>
      <c r="M50" s="176" t="s">
        <v>54</v>
      </c>
      <c r="N50" s="177"/>
      <c r="O50" s="177"/>
      <c r="P50" s="178"/>
      <c r="Q50" s="56" t="s">
        <v>55</v>
      </c>
      <c r="R50" s="57"/>
      <c r="S50" s="55" t="s">
        <v>56</v>
      </c>
      <c r="T50" s="179"/>
      <c r="U50" s="180"/>
    </row>
    <row r="51" spans="1:21">
      <c r="A51" s="58">
        <v>1</v>
      </c>
      <c r="B51" s="59" t="s">
        <v>106</v>
      </c>
      <c r="C51" s="60"/>
      <c r="D51" s="60"/>
      <c r="E51" s="61"/>
      <c r="F51" s="62" t="s">
        <v>107</v>
      </c>
      <c r="G51" s="61"/>
      <c r="H51" s="63" t="s">
        <v>63</v>
      </c>
      <c r="I51" s="62"/>
      <c r="J51" s="61"/>
      <c r="L51" s="58">
        <v>1</v>
      </c>
      <c r="M51" s="59" t="s">
        <v>76</v>
      </c>
      <c r="N51" s="60"/>
      <c r="O51" s="60"/>
      <c r="P51" s="61"/>
      <c r="Q51" s="62" t="s">
        <v>57</v>
      </c>
      <c r="R51" s="61"/>
      <c r="S51" s="63" t="s">
        <v>58</v>
      </c>
      <c r="T51" s="62"/>
      <c r="U51" s="61"/>
    </row>
    <row r="52" spans="1:21">
      <c r="A52" s="58">
        <v>2</v>
      </c>
      <c r="B52" s="59" t="s">
        <v>108</v>
      </c>
      <c r="C52" s="60"/>
      <c r="D52" s="60"/>
      <c r="E52" s="61"/>
      <c r="F52" s="62" t="s">
        <v>75</v>
      </c>
      <c r="G52" s="61"/>
      <c r="H52" s="63" t="s">
        <v>63</v>
      </c>
      <c r="I52" s="62"/>
      <c r="J52" s="61"/>
      <c r="L52" s="58">
        <v>2</v>
      </c>
      <c r="M52" s="59" t="s">
        <v>77</v>
      </c>
      <c r="N52" s="60"/>
      <c r="O52" s="60"/>
      <c r="P52" s="61"/>
      <c r="Q52" s="62" t="s">
        <v>57</v>
      </c>
      <c r="R52" s="61"/>
      <c r="S52" s="63" t="s">
        <v>58</v>
      </c>
      <c r="T52" s="62"/>
      <c r="U52" s="61"/>
    </row>
    <row r="53" spans="1:21">
      <c r="A53" s="58">
        <v>3</v>
      </c>
      <c r="B53" s="59" t="s">
        <v>109</v>
      </c>
      <c r="C53" s="60"/>
      <c r="D53" s="60"/>
      <c r="E53" s="61"/>
      <c r="F53" s="62" t="s">
        <v>110</v>
      </c>
      <c r="G53" s="61"/>
      <c r="H53" s="63" t="s">
        <v>58</v>
      </c>
      <c r="I53" s="62"/>
      <c r="J53" s="61"/>
      <c r="L53" s="58">
        <v>3</v>
      </c>
      <c r="M53" s="59" t="s">
        <v>78</v>
      </c>
      <c r="N53" s="60"/>
      <c r="O53" s="60"/>
      <c r="P53" s="61"/>
      <c r="Q53" s="62" t="s">
        <v>79</v>
      </c>
      <c r="R53" s="61"/>
      <c r="S53" s="63" t="s">
        <v>58</v>
      </c>
      <c r="T53" s="62"/>
      <c r="U53" s="61"/>
    </row>
    <row r="54" spans="1:21">
      <c r="A54" s="58">
        <v>4</v>
      </c>
      <c r="B54" s="59" t="s">
        <v>111</v>
      </c>
      <c r="C54" s="60"/>
      <c r="D54" s="60"/>
      <c r="E54" s="61"/>
      <c r="F54" s="59" t="s">
        <v>112</v>
      </c>
      <c r="G54" s="61"/>
      <c r="H54" s="63" t="s">
        <v>63</v>
      </c>
      <c r="I54" s="62"/>
      <c r="J54" s="61"/>
      <c r="L54" s="58">
        <v>4</v>
      </c>
      <c r="M54" s="59" t="s">
        <v>81</v>
      </c>
      <c r="N54" s="60"/>
      <c r="O54" s="60"/>
      <c r="P54" s="61"/>
      <c r="Q54" s="59" t="s">
        <v>80</v>
      </c>
      <c r="R54" s="61"/>
      <c r="S54" s="63" t="s">
        <v>58</v>
      </c>
      <c r="T54" s="62"/>
      <c r="U54" s="61"/>
    </row>
    <row r="55" spans="1:21">
      <c r="A55" s="58"/>
      <c r="B55" s="59"/>
      <c r="C55" s="60"/>
      <c r="D55" s="60"/>
      <c r="E55" s="61"/>
      <c r="F55" s="62"/>
      <c r="G55" s="61"/>
      <c r="H55" s="63"/>
      <c r="I55" s="62"/>
      <c r="J55" s="61"/>
      <c r="L55" s="58">
        <v>5</v>
      </c>
      <c r="M55" s="59" t="s">
        <v>82</v>
      </c>
      <c r="N55" s="60"/>
      <c r="O55" s="60"/>
      <c r="P55" s="61"/>
      <c r="Q55" s="62" t="s">
        <v>62</v>
      </c>
      <c r="R55" s="61"/>
      <c r="S55" s="63" t="s">
        <v>58</v>
      </c>
      <c r="T55" s="62"/>
      <c r="U55" s="61"/>
    </row>
    <row r="56" spans="1:21" ht="15" customHeight="1">
      <c r="A56" s="58"/>
      <c r="B56" s="62"/>
      <c r="C56" s="60"/>
      <c r="D56" s="60"/>
      <c r="E56" s="61"/>
      <c r="F56" s="62"/>
      <c r="G56" s="61"/>
      <c r="H56" s="63"/>
      <c r="I56" s="62"/>
      <c r="J56" s="61"/>
      <c r="L56" s="58"/>
      <c r="M56" s="62"/>
      <c r="N56" s="60"/>
      <c r="O56" s="60"/>
      <c r="P56" s="61"/>
      <c r="Q56" s="62"/>
      <c r="R56" s="61"/>
      <c r="S56" s="63"/>
      <c r="T56" s="62"/>
      <c r="U56" s="61"/>
    </row>
    <row r="57" spans="1:21" ht="15" hidden="1" customHeight="1"/>
    <row r="58" spans="1:21">
      <c r="E58" s="42" t="s">
        <v>69</v>
      </c>
      <c r="G58" s="45" t="s">
        <v>113</v>
      </c>
      <c r="H58" s="45"/>
      <c r="I58" s="45"/>
      <c r="J58" s="45"/>
      <c r="P58" s="42" t="s">
        <v>69</v>
      </c>
      <c r="R58" s="45" t="s">
        <v>70</v>
      </c>
      <c r="S58" s="45"/>
      <c r="T58" s="45"/>
      <c r="U58" s="45"/>
    </row>
    <row r="59" spans="1:21">
      <c r="H59" s="46" t="s">
        <v>71</v>
      </c>
      <c r="S59" s="46" t="s">
        <v>71</v>
      </c>
    </row>
    <row r="60" spans="1:21" ht="16.5" customHeight="1">
      <c r="A60" s="42" t="str">
        <f>[9]реквизиты!$A$6</f>
        <v>Гл. судья, судья ВК</v>
      </c>
      <c r="D60" s="42" t="s">
        <v>72</v>
      </c>
      <c r="E60" s="45"/>
      <c r="F60" s="45"/>
      <c r="G60" s="45"/>
      <c r="H60" s="45" t="str">
        <f>H27</f>
        <v>С.В.Сапожников</v>
      </c>
      <c r="I60" s="45"/>
      <c r="J60" s="45"/>
      <c r="L60" s="42" t="str">
        <f>[9]реквизиты!$A$6</f>
        <v>Гл. судья, судья ВК</v>
      </c>
      <c r="O60" s="42" t="s">
        <v>72</v>
      </c>
      <c r="P60" s="45"/>
      <c r="Q60" s="45"/>
      <c r="R60" s="45"/>
      <c r="S60" s="45" t="str">
        <f>S27</f>
        <v>С.В.Сапожников</v>
      </c>
      <c r="T60" s="45"/>
      <c r="U60" s="45"/>
    </row>
    <row r="61" spans="1:21" ht="9.75" customHeight="1">
      <c r="F61" s="46" t="s">
        <v>73</v>
      </c>
      <c r="I61" s="64" t="s">
        <v>74</v>
      </c>
      <c r="Q61" s="46" t="s">
        <v>73</v>
      </c>
      <c r="T61" s="64" t="s">
        <v>74</v>
      </c>
    </row>
    <row r="62" spans="1:21" ht="17.25" customHeight="1">
      <c r="A62" s="42" t="str">
        <f>[9]реквизиты!$A$8</f>
        <v>Гл. секретарь, судья ВК</v>
      </c>
      <c r="D62" s="52" t="s">
        <v>72</v>
      </c>
      <c r="E62" s="45"/>
      <c r="F62" s="45"/>
      <c r="G62" s="45"/>
      <c r="H62" s="45" t="str">
        <f>H29</f>
        <v>А.Н.Шелепин</v>
      </c>
      <c r="I62" s="45"/>
      <c r="J62" s="45"/>
      <c r="L62" s="42" t="str">
        <f>[9]реквизиты!$A$8</f>
        <v>Гл. секретарь, судья ВК</v>
      </c>
      <c r="O62" s="52" t="s">
        <v>72</v>
      </c>
      <c r="P62" s="45"/>
      <c r="Q62" s="45"/>
      <c r="R62" s="45"/>
      <c r="S62" s="45" t="str">
        <f>S29</f>
        <v>А.Н.Шелепин</v>
      </c>
      <c r="T62" s="45"/>
      <c r="U62" s="45"/>
    </row>
    <row r="63" spans="1:21" ht="9.75" customHeight="1">
      <c r="F63" s="46" t="s">
        <v>73</v>
      </c>
      <c r="I63" s="64" t="s">
        <v>74</v>
      </c>
      <c r="Q63" s="46" t="s">
        <v>73</v>
      </c>
      <c r="T63" s="64" t="s">
        <v>74</v>
      </c>
    </row>
    <row r="67" spans="1:21">
      <c r="C67" s="172" t="s">
        <v>7</v>
      </c>
      <c r="D67" s="172"/>
      <c r="E67" s="172"/>
      <c r="F67" s="172"/>
      <c r="G67" s="172"/>
      <c r="N67" s="172" t="s">
        <v>7</v>
      </c>
      <c r="O67" s="172"/>
      <c r="P67" s="172"/>
      <c r="Q67" s="172"/>
      <c r="R67" s="172"/>
    </row>
    <row r="69" spans="1:21" ht="15.6">
      <c r="D69" s="173" t="s">
        <v>34</v>
      </c>
      <c r="E69" s="173"/>
      <c r="F69" s="173"/>
      <c r="O69" s="173" t="s">
        <v>34</v>
      </c>
      <c r="P69" s="173"/>
      <c r="Q69" s="173"/>
    </row>
    <row r="71" spans="1:21">
      <c r="A71" s="43" t="s">
        <v>35</v>
      </c>
      <c r="B71" s="43"/>
      <c r="C71" s="44" t="str">
        <f>мс!C39</f>
        <v>ТОКАРЕВ Роман Александрович</v>
      </c>
      <c r="D71" s="44"/>
      <c r="E71" s="44"/>
      <c r="F71" s="44"/>
      <c r="G71" s="44"/>
      <c r="H71" s="44"/>
      <c r="I71" s="44"/>
      <c r="J71" s="45"/>
      <c r="L71" s="43" t="s">
        <v>35</v>
      </c>
      <c r="M71" s="43"/>
      <c r="N71" s="44" t="str">
        <f>мс!C47</f>
        <v>ТАБУРЧЕНКО Павел Алексеевич</v>
      </c>
      <c r="O71" s="44"/>
      <c r="P71" s="44"/>
      <c r="Q71" s="44"/>
      <c r="R71" s="44"/>
      <c r="S71" s="44"/>
      <c r="T71" s="44"/>
      <c r="U71" s="45"/>
    </row>
    <row r="72" spans="1:21">
      <c r="E72" s="46" t="s">
        <v>36</v>
      </c>
      <c r="P72" s="46" t="s">
        <v>36</v>
      </c>
    </row>
    <row r="73" spans="1:21" ht="25.5" customHeight="1">
      <c r="A73" s="42" t="s">
        <v>37</v>
      </c>
      <c r="E73" s="174" t="str">
        <f>призеры!$A$3</f>
        <v>Чемпионат ЦФО по боевому самбо среди мужчин</v>
      </c>
      <c r="F73" s="174"/>
      <c r="G73" s="174"/>
      <c r="H73" s="174"/>
      <c r="I73" s="174"/>
      <c r="J73" s="174"/>
      <c r="L73" s="42" t="s">
        <v>37</v>
      </c>
      <c r="P73" s="174" t="str">
        <f>призеры!$A$3</f>
        <v>Чемпионат ЦФО по боевому самбо среди мужчин</v>
      </c>
      <c r="Q73" s="174"/>
      <c r="R73" s="174"/>
      <c r="S73" s="174"/>
      <c r="T73" s="174"/>
      <c r="U73" s="174"/>
    </row>
    <row r="74" spans="1:21">
      <c r="F74" s="46" t="s">
        <v>38</v>
      </c>
      <c r="Q74" s="46" t="s">
        <v>38</v>
      </c>
    </row>
    <row r="75" spans="1:21">
      <c r="A75" s="42" t="s">
        <v>39</v>
      </c>
      <c r="C75" s="172" t="str">
        <f>[9]реквизиты!$F$11</f>
        <v>11 декабря 2018г.</v>
      </c>
      <c r="D75" s="172"/>
      <c r="E75" s="172"/>
      <c r="F75" s="45"/>
      <c r="G75" s="42" t="s">
        <v>40</v>
      </c>
      <c r="H75" s="172" t="str">
        <f>[9]реквизиты!$D$11</f>
        <v>г.Воронеж</v>
      </c>
      <c r="I75" s="172"/>
      <c r="J75" s="45"/>
      <c r="L75" s="42" t="s">
        <v>39</v>
      </c>
      <c r="N75" s="172" t="str">
        <f>[9]реквизиты!$F$11</f>
        <v>11 декабря 2018г.</v>
      </c>
      <c r="O75" s="172"/>
      <c r="P75" s="172"/>
      <c r="Q75" s="45"/>
      <c r="R75" s="42" t="s">
        <v>40</v>
      </c>
      <c r="S75" s="172" t="str">
        <f>[9]реквизиты!$D$11</f>
        <v>г.Воронеж</v>
      </c>
      <c r="T75" s="172"/>
      <c r="U75" s="45"/>
    </row>
    <row r="76" spans="1:21">
      <c r="C76" s="46" t="s">
        <v>41</v>
      </c>
      <c r="I76" s="46" t="s">
        <v>42</v>
      </c>
      <c r="N76" s="46" t="s">
        <v>41</v>
      </c>
      <c r="T76" s="46" t="s">
        <v>42</v>
      </c>
    </row>
    <row r="77" spans="1:21">
      <c r="A77" s="47"/>
      <c r="B77" s="47"/>
      <c r="C77" s="42" t="s">
        <v>43</v>
      </c>
      <c r="E77" s="45">
        <f>мс!A39</f>
        <v>74</v>
      </c>
      <c r="F77" s="45"/>
      <c r="G77" s="48" t="s">
        <v>44</v>
      </c>
      <c r="L77" s="47"/>
      <c r="M77" s="47"/>
      <c r="N77" s="42" t="s">
        <v>43</v>
      </c>
      <c r="P77" s="45">
        <f>мс!A47</f>
        <v>82</v>
      </c>
      <c r="Q77" s="45"/>
      <c r="R77" s="48" t="s">
        <v>44</v>
      </c>
    </row>
    <row r="78" spans="1:21">
      <c r="A78" s="47"/>
      <c r="B78" s="47"/>
      <c r="C78" s="49"/>
      <c r="D78" s="47"/>
      <c r="E78" s="47"/>
      <c r="L78" s="47"/>
      <c r="M78" s="47"/>
      <c r="N78" s="49"/>
      <c r="O78" s="47"/>
      <c r="P78" s="47"/>
    </row>
    <row r="79" spans="1:21">
      <c r="A79" s="42" t="s">
        <v>45</v>
      </c>
      <c r="B79" s="51" t="str">
        <f>мс!B39</f>
        <v>1</v>
      </c>
      <c r="C79" s="45"/>
      <c r="D79" s="42" t="s">
        <v>46</v>
      </c>
      <c r="E79" s="65">
        <f>мс!F39</f>
        <v>22</v>
      </c>
      <c r="F79" s="175" t="s">
        <v>47</v>
      </c>
      <c r="G79" s="175"/>
      <c r="H79" s="175"/>
      <c r="I79" s="175"/>
      <c r="J79" s="175"/>
      <c r="L79" s="42" t="s">
        <v>45</v>
      </c>
      <c r="M79" s="51" t="str">
        <f>мс!B47</f>
        <v>1</v>
      </c>
      <c r="N79" s="45"/>
      <c r="O79" s="42" t="s">
        <v>46</v>
      </c>
      <c r="P79" s="50">
        <f>мс!F47</f>
        <v>21</v>
      </c>
      <c r="Q79" s="175" t="s">
        <v>48</v>
      </c>
      <c r="R79" s="175"/>
      <c r="S79" s="175"/>
      <c r="T79" s="175"/>
      <c r="U79" s="175"/>
    </row>
    <row r="80" spans="1:21">
      <c r="A80" s="175" t="str">
        <f>мс!H39</f>
        <v>Белгородская, Владимирская, Воронежская, Ивановская, Липецкая, Московская, Рязанская, Смоленская, Тверская, Тульская</v>
      </c>
      <c r="B80" s="175"/>
      <c r="C80" s="175"/>
      <c r="D80" s="175"/>
      <c r="E80" s="175"/>
      <c r="F80" s="175"/>
      <c r="G80" s="175"/>
      <c r="H80" s="175"/>
      <c r="I80" s="175"/>
      <c r="J80" s="175"/>
      <c r="L80" s="175" t="str">
        <f>мс!H47</f>
        <v>Белгородская, Брянская, Воронежская, Калужкая, Курская, Московская, Рязанская, Тамбовская, Тверская, Тульская</v>
      </c>
      <c r="M80" s="175"/>
      <c r="N80" s="175"/>
      <c r="O80" s="175"/>
      <c r="P80" s="175"/>
      <c r="Q80" s="175"/>
      <c r="R80" s="175"/>
      <c r="S80" s="175"/>
      <c r="T80" s="175"/>
      <c r="U80" s="175"/>
    </row>
    <row r="81" spans="1:21">
      <c r="A81" s="42" t="s">
        <v>49</v>
      </c>
      <c r="C81" s="42" t="s">
        <v>50</v>
      </c>
      <c r="D81" s="53"/>
      <c r="E81" s="52" t="s">
        <v>51</v>
      </c>
      <c r="F81" s="48" t="s">
        <v>52</v>
      </c>
      <c r="L81" s="42" t="s">
        <v>49</v>
      </c>
      <c r="N81" s="42" t="s">
        <v>50</v>
      </c>
      <c r="O81" s="53"/>
      <c r="P81" s="52" t="s">
        <v>51</v>
      </c>
      <c r="Q81" s="48" t="s">
        <v>52</v>
      </c>
    </row>
    <row r="82" spans="1:21" ht="13.8" thickBot="1">
      <c r="A82" s="54"/>
      <c r="B82" s="54"/>
      <c r="C82" s="54"/>
      <c r="D82" s="54"/>
      <c r="E82" s="54"/>
      <c r="F82" s="54"/>
      <c r="G82" s="54"/>
      <c r="H82" s="54"/>
      <c r="I82" s="54"/>
      <c r="J82" s="54"/>
      <c r="L82" s="54"/>
      <c r="M82" s="54"/>
      <c r="N82" s="54"/>
      <c r="O82" s="54"/>
      <c r="P82" s="54"/>
      <c r="Q82" s="54"/>
      <c r="R82" s="54"/>
      <c r="S82" s="54"/>
      <c r="T82" s="54"/>
      <c r="U82" s="54"/>
    </row>
    <row r="83" spans="1:21">
      <c r="A83" s="55" t="s">
        <v>53</v>
      </c>
      <c r="B83" s="176" t="s">
        <v>54</v>
      </c>
      <c r="C83" s="177"/>
      <c r="D83" s="177"/>
      <c r="E83" s="178"/>
      <c r="F83" s="56" t="s">
        <v>55</v>
      </c>
      <c r="G83" s="57"/>
      <c r="H83" s="55" t="s">
        <v>56</v>
      </c>
      <c r="I83" s="179"/>
      <c r="J83" s="180"/>
      <c r="L83" s="55" t="s">
        <v>53</v>
      </c>
      <c r="M83" s="176" t="s">
        <v>54</v>
      </c>
      <c r="N83" s="177"/>
      <c r="O83" s="177"/>
      <c r="P83" s="178"/>
      <c r="Q83" s="56" t="s">
        <v>55</v>
      </c>
      <c r="R83" s="57"/>
      <c r="S83" s="55" t="s">
        <v>56</v>
      </c>
      <c r="T83" s="179"/>
      <c r="U83" s="180"/>
    </row>
    <row r="84" spans="1:21">
      <c r="A84" s="58">
        <v>1</v>
      </c>
      <c r="B84" s="59" t="s">
        <v>83</v>
      </c>
      <c r="C84" s="60"/>
      <c r="D84" s="60"/>
      <c r="E84" s="61"/>
      <c r="F84" s="62" t="s">
        <v>75</v>
      </c>
      <c r="G84" s="61"/>
      <c r="H84" s="63" t="s">
        <v>58</v>
      </c>
      <c r="I84" s="62"/>
      <c r="J84" s="61"/>
      <c r="L84" s="58">
        <v>1</v>
      </c>
      <c r="M84" s="59" t="s">
        <v>84</v>
      </c>
      <c r="N84" s="60"/>
      <c r="O84" s="60"/>
      <c r="P84" s="61"/>
      <c r="Q84" s="62" t="s">
        <v>60</v>
      </c>
      <c r="R84" s="61"/>
      <c r="S84" s="63" t="s">
        <v>58</v>
      </c>
      <c r="T84" s="62"/>
      <c r="U84" s="61"/>
    </row>
    <row r="85" spans="1:21">
      <c r="A85" s="58">
        <v>2</v>
      </c>
      <c r="B85" s="59" t="s">
        <v>85</v>
      </c>
      <c r="C85" s="60"/>
      <c r="D85" s="60"/>
      <c r="E85" s="61"/>
      <c r="F85" s="62" t="s">
        <v>75</v>
      </c>
      <c r="G85" s="61"/>
      <c r="H85" s="63" t="s">
        <v>58</v>
      </c>
      <c r="I85" s="62"/>
      <c r="J85" s="61"/>
      <c r="L85" s="58">
        <v>2</v>
      </c>
      <c r="M85" s="59" t="s">
        <v>86</v>
      </c>
      <c r="N85" s="60"/>
      <c r="O85" s="60"/>
      <c r="P85" s="61"/>
      <c r="Q85" s="62" t="s">
        <v>75</v>
      </c>
      <c r="R85" s="61"/>
      <c r="S85" s="63" t="s">
        <v>58</v>
      </c>
      <c r="T85" s="62"/>
      <c r="U85" s="61"/>
    </row>
    <row r="86" spans="1:21">
      <c r="A86" s="58">
        <v>3</v>
      </c>
      <c r="B86" s="59" t="s">
        <v>87</v>
      </c>
      <c r="C86" s="60"/>
      <c r="D86" s="60"/>
      <c r="E86" s="61"/>
      <c r="F86" s="62" t="s">
        <v>75</v>
      </c>
      <c r="G86" s="61"/>
      <c r="H86" s="63" t="s">
        <v>58</v>
      </c>
      <c r="I86" s="62"/>
      <c r="J86" s="61"/>
      <c r="L86" s="58">
        <v>3</v>
      </c>
      <c r="M86" s="59" t="s">
        <v>88</v>
      </c>
      <c r="N86" s="60"/>
      <c r="O86" s="60"/>
      <c r="P86" s="61"/>
      <c r="Q86" s="62" t="s">
        <v>89</v>
      </c>
      <c r="R86" s="61"/>
      <c r="S86" s="63" t="s">
        <v>58</v>
      </c>
      <c r="T86" s="62"/>
      <c r="U86" s="61"/>
    </row>
    <row r="87" spans="1:21">
      <c r="A87" s="58">
        <v>4</v>
      </c>
      <c r="B87" s="59" t="s">
        <v>90</v>
      </c>
      <c r="C87" s="60"/>
      <c r="D87" s="60"/>
      <c r="E87" s="61"/>
      <c r="F87" s="59" t="s">
        <v>75</v>
      </c>
      <c r="G87" s="61"/>
      <c r="H87" s="63" t="s">
        <v>58</v>
      </c>
      <c r="I87" s="62"/>
      <c r="J87" s="61"/>
      <c r="L87" s="58">
        <v>4</v>
      </c>
      <c r="M87" s="59" t="s">
        <v>91</v>
      </c>
      <c r="N87" s="60"/>
      <c r="O87" s="60"/>
      <c r="P87" s="61"/>
      <c r="Q87" s="59" t="s">
        <v>80</v>
      </c>
      <c r="R87" s="61"/>
      <c r="S87" s="63" t="s">
        <v>58</v>
      </c>
      <c r="T87" s="62"/>
      <c r="U87" s="61"/>
    </row>
    <row r="88" spans="1:21">
      <c r="A88" s="58">
        <v>5</v>
      </c>
      <c r="B88" s="59" t="s">
        <v>92</v>
      </c>
      <c r="C88" s="60"/>
      <c r="D88" s="60"/>
      <c r="E88" s="61"/>
      <c r="F88" s="62" t="s">
        <v>75</v>
      </c>
      <c r="G88" s="61"/>
      <c r="H88" s="63" t="s">
        <v>58</v>
      </c>
      <c r="I88" s="62"/>
      <c r="J88" s="61"/>
      <c r="L88" s="58">
        <v>5</v>
      </c>
      <c r="M88" s="59" t="s">
        <v>93</v>
      </c>
      <c r="N88" s="60"/>
      <c r="O88" s="60"/>
      <c r="P88" s="61"/>
      <c r="Q88" s="62" t="s">
        <v>79</v>
      </c>
      <c r="R88" s="61"/>
      <c r="S88" s="63" t="s">
        <v>58</v>
      </c>
      <c r="T88" s="62"/>
      <c r="U88" s="61"/>
    </row>
    <row r="89" spans="1:21">
      <c r="A89" s="58"/>
      <c r="B89" s="62"/>
      <c r="C89" s="60"/>
      <c r="D89" s="60"/>
      <c r="E89" s="61"/>
      <c r="F89" s="62"/>
      <c r="G89" s="61"/>
      <c r="H89" s="63"/>
      <c r="I89" s="62"/>
      <c r="J89" s="61"/>
      <c r="L89" s="58">
        <v>6</v>
      </c>
      <c r="M89" s="62" t="s">
        <v>94</v>
      </c>
      <c r="N89" s="60"/>
      <c r="O89" s="60"/>
      <c r="P89" s="61"/>
      <c r="Q89" s="62" t="s">
        <v>79</v>
      </c>
      <c r="R89" s="61"/>
      <c r="S89" s="63" t="s">
        <v>58</v>
      </c>
      <c r="T89" s="62"/>
      <c r="U89" s="61"/>
    </row>
    <row r="90" spans="1:21">
      <c r="B90" s="62"/>
      <c r="C90" s="60"/>
      <c r="D90" s="60"/>
      <c r="E90" s="61"/>
      <c r="F90" s="62"/>
      <c r="G90" s="61"/>
      <c r="H90" s="63"/>
      <c r="I90" s="62"/>
      <c r="J90" s="61"/>
      <c r="L90" s="58">
        <v>7</v>
      </c>
      <c r="M90" s="62" t="s">
        <v>95</v>
      </c>
      <c r="N90" s="60"/>
      <c r="O90" s="60"/>
      <c r="P90" s="61"/>
      <c r="Q90" s="62" t="s">
        <v>80</v>
      </c>
      <c r="R90" s="61"/>
      <c r="S90" s="63" t="s">
        <v>58</v>
      </c>
      <c r="T90" s="62"/>
      <c r="U90" s="61"/>
    </row>
    <row r="92" spans="1:21">
      <c r="E92" s="42" t="s">
        <v>69</v>
      </c>
      <c r="G92" s="45" t="s">
        <v>70</v>
      </c>
      <c r="H92" s="45"/>
      <c r="I92" s="45"/>
      <c r="J92" s="45"/>
      <c r="P92" s="42" t="s">
        <v>69</v>
      </c>
      <c r="R92" s="45" t="s">
        <v>96</v>
      </c>
      <c r="S92" s="45"/>
      <c r="T92" s="45"/>
      <c r="U92" s="45"/>
    </row>
    <row r="93" spans="1:21">
      <c r="A93" s="42" t="str">
        <f>[9]реквизиты!$A$6</f>
        <v>Гл. судья, судья ВК</v>
      </c>
      <c r="H93" s="46" t="s">
        <v>71</v>
      </c>
      <c r="S93" s="46" t="s">
        <v>71</v>
      </c>
    </row>
    <row r="94" spans="1:21">
      <c r="D94" s="42" t="s">
        <v>72</v>
      </c>
      <c r="E94" s="45"/>
      <c r="F94" s="45"/>
      <c r="G94" s="45"/>
      <c r="H94" s="45" t="str">
        <f>H27</f>
        <v>С.В.Сапожников</v>
      </c>
      <c r="I94" s="45"/>
      <c r="J94" s="45"/>
      <c r="L94" s="42" t="str">
        <f>[9]реквизиты!$A$6</f>
        <v>Гл. судья, судья ВК</v>
      </c>
      <c r="O94" s="42" t="s">
        <v>72</v>
      </c>
      <c r="P94" s="45"/>
      <c r="Q94" s="45"/>
      <c r="R94" s="45"/>
      <c r="S94" s="45" t="str">
        <f>S27</f>
        <v>С.В.Сапожников</v>
      </c>
      <c r="T94" s="45"/>
      <c r="U94" s="45"/>
    </row>
    <row r="95" spans="1:21">
      <c r="A95" s="42" t="str">
        <f>[9]реквизиты!$A$8</f>
        <v>Гл. секретарь, судья ВК</v>
      </c>
      <c r="F95" s="46" t="s">
        <v>73</v>
      </c>
      <c r="I95" s="64" t="s">
        <v>74</v>
      </c>
      <c r="Q95" s="46" t="s">
        <v>73</v>
      </c>
      <c r="T95" s="64" t="s">
        <v>74</v>
      </c>
    </row>
    <row r="96" spans="1:21">
      <c r="D96" s="52" t="s">
        <v>72</v>
      </c>
      <c r="E96" s="45"/>
      <c r="F96" s="45"/>
      <c r="G96" s="45"/>
      <c r="H96" s="45" t="str">
        <f>H29</f>
        <v>А.Н.Шелепин</v>
      </c>
      <c r="I96" s="45"/>
      <c r="J96" s="45"/>
      <c r="L96" s="42" t="str">
        <f>[9]реквизиты!$A$8</f>
        <v>Гл. секретарь, судья ВК</v>
      </c>
      <c r="O96" s="52" t="s">
        <v>72</v>
      </c>
      <c r="P96" s="45"/>
      <c r="Q96" s="45"/>
      <c r="R96" s="45"/>
      <c r="S96" s="45" t="str">
        <f>S29</f>
        <v>А.Н.Шелепин</v>
      </c>
      <c r="T96" s="45"/>
      <c r="U96" s="45"/>
    </row>
    <row r="97" spans="1:21">
      <c r="F97" s="46" t="s">
        <v>73</v>
      </c>
      <c r="I97" s="64" t="s">
        <v>74</v>
      </c>
      <c r="Q97" s="46" t="s">
        <v>73</v>
      </c>
      <c r="T97" s="64" t="s">
        <v>74</v>
      </c>
    </row>
    <row r="101" spans="1:21">
      <c r="C101" s="172" t="s">
        <v>7</v>
      </c>
      <c r="D101" s="172"/>
      <c r="E101" s="172"/>
      <c r="F101" s="172"/>
      <c r="G101" s="172"/>
      <c r="N101" s="172" t="s">
        <v>7</v>
      </c>
      <c r="O101" s="172"/>
      <c r="P101" s="172"/>
      <c r="Q101" s="172"/>
      <c r="R101" s="172"/>
    </row>
    <row r="103" spans="1:21" ht="15.6">
      <c r="D103" s="173" t="s">
        <v>34</v>
      </c>
      <c r="E103" s="173"/>
      <c r="F103" s="173"/>
      <c r="O103" s="173" t="s">
        <v>34</v>
      </c>
      <c r="P103" s="173"/>
      <c r="Q103" s="173"/>
    </row>
    <row r="105" spans="1:21">
      <c r="A105" s="43" t="s">
        <v>35</v>
      </c>
      <c r="B105" s="43"/>
      <c r="C105" s="44" t="str">
        <f>мс!C55</f>
        <v>САДКОВОЙ Павел Александрович</v>
      </c>
      <c r="D105" s="44"/>
      <c r="E105" s="44"/>
      <c r="F105" s="44"/>
      <c r="G105" s="44"/>
      <c r="H105" s="44"/>
      <c r="I105" s="44"/>
      <c r="J105" s="45"/>
      <c r="L105" s="43" t="s">
        <v>35</v>
      </c>
      <c r="M105" s="43"/>
      <c r="N105" s="44" t="str">
        <f>мс!C59</f>
        <v>ЩЕГЛОВ Максим Юрьевич</v>
      </c>
      <c r="O105" s="44"/>
      <c r="P105" s="44"/>
      <c r="Q105" s="44"/>
      <c r="R105" s="44"/>
      <c r="S105" s="44"/>
      <c r="T105" s="44"/>
      <c r="U105" s="45"/>
    </row>
    <row r="106" spans="1:21" ht="30" customHeight="1">
      <c r="E106" s="46" t="s">
        <v>36</v>
      </c>
      <c r="P106" s="46" t="s">
        <v>36</v>
      </c>
    </row>
    <row r="107" spans="1:21" ht="25.5" customHeight="1">
      <c r="A107" s="42" t="s">
        <v>37</v>
      </c>
      <c r="E107" s="174" t="str">
        <f>призеры!$A$3</f>
        <v>Чемпионат ЦФО по боевому самбо среди мужчин</v>
      </c>
      <c r="F107" s="174"/>
      <c r="G107" s="174"/>
      <c r="H107" s="174"/>
      <c r="I107" s="174"/>
      <c r="J107" s="174"/>
      <c r="L107" s="42" t="s">
        <v>37</v>
      </c>
      <c r="P107" s="174" t="str">
        <f>призеры!$A$3</f>
        <v>Чемпионат ЦФО по боевому самбо среди мужчин</v>
      </c>
      <c r="Q107" s="174"/>
      <c r="R107" s="174"/>
      <c r="S107" s="174"/>
      <c r="T107" s="174"/>
      <c r="U107" s="174"/>
    </row>
    <row r="108" spans="1:21">
      <c r="F108" s="46" t="s">
        <v>38</v>
      </c>
      <c r="Q108" s="46" t="s">
        <v>38</v>
      </c>
    </row>
    <row r="109" spans="1:21">
      <c r="A109" s="42" t="s">
        <v>39</v>
      </c>
      <c r="C109" s="172" t="str">
        <f>[9]реквизиты!$F$11</f>
        <v>11 декабря 2018г.</v>
      </c>
      <c r="D109" s="172"/>
      <c r="E109" s="172"/>
      <c r="F109" s="45"/>
      <c r="G109" s="42" t="s">
        <v>40</v>
      </c>
      <c r="H109" s="172" t="str">
        <f>[9]реквизиты!$D$11</f>
        <v>г.Воронеж</v>
      </c>
      <c r="I109" s="172"/>
      <c r="J109" s="45"/>
      <c r="L109" s="42" t="s">
        <v>39</v>
      </c>
      <c r="N109" s="172" t="str">
        <f>[9]реквизиты!$F$11</f>
        <v>11 декабря 2018г.</v>
      </c>
      <c r="O109" s="172"/>
      <c r="P109" s="172"/>
      <c r="Q109" s="45"/>
      <c r="R109" s="42" t="s">
        <v>40</v>
      </c>
      <c r="S109" s="172" t="str">
        <f>[9]реквизиты!$D$11</f>
        <v>г.Воронеж</v>
      </c>
      <c r="T109" s="172"/>
      <c r="U109" s="45"/>
    </row>
    <row r="110" spans="1:21">
      <c r="C110" s="46" t="s">
        <v>41</v>
      </c>
      <c r="I110" s="46" t="s">
        <v>42</v>
      </c>
      <c r="N110" s="46" t="s">
        <v>41</v>
      </c>
      <c r="T110" s="46" t="s">
        <v>42</v>
      </c>
    </row>
    <row r="111" spans="1:21">
      <c r="A111" s="47"/>
      <c r="B111" s="47"/>
      <c r="C111" s="42" t="s">
        <v>43</v>
      </c>
      <c r="E111" s="45">
        <f>мс!A55</f>
        <v>90</v>
      </c>
      <c r="F111" s="45"/>
      <c r="G111" s="48" t="s">
        <v>44</v>
      </c>
      <c r="L111" s="47"/>
      <c r="M111" s="47"/>
      <c r="N111" s="42" t="s">
        <v>43</v>
      </c>
      <c r="P111" s="45">
        <f>мс!A59</f>
        <v>91</v>
      </c>
      <c r="Q111" s="45"/>
      <c r="R111" s="48" t="s">
        <v>44</v>
      </c>
    </row>
    <row r="112" spans="1:21">
      <c r="A112" s="47"/>
      <c r="B112" s="47"/>
      <c r="C112" s="49"/>
      <c r="D112" s="47"/>
      <c r="E112" s="47"/>
      <c r="L112" s="47"/>
      <c r="M112" s="47"/>
      <c r="N112" s="49"/>
      <c r="O112" s="47"/>
      <c r="P112" s="47"/>
    </row>
    <row r="113" spans="1:21">
      <c r="A113" s="42" t="s">
        <v>45</v>
      </c>
      <c r="B113" s="51" t="str">
        <f>мс!B55</f>
        <v>1</v>
      </c>
      <c r="C113" s="45"/>
      <c r="D113" s="42" t="s">
        <v>46</v>
      </c>
      <c r="E113" s="65">
        <f>мс!F55</f>
        <v>16</v>
      </c>
      <c r="F113" s="175" t="s">
        <v>47</v>
      </c>
      <c r="G113" s="175"/>
      <c r="H113" s="175"/>
      <c r="I113" s="175"/>
      <c r="J113" s="175"/>
      <c r="L113" s="42" t="s">
        <v>45</v>
      </c>
      <c r="M113" s="51" t="str">
        <f>мс!B59</f>
        <v>2</v>
      </c>
      <c r="N113" s="45"/>
      <c r="O113" s="42" t="s">
        <v>46</v>
      </c>
      <c r="P113" s="50">
        <f>мс!F59</f>
        <v>16</v>
      </c>
      <c r="Q113" s="175" t="s">
        <v>48</v>
      </c>
      <c r="R113" s="175"/>
      <c r="S113" s="175"/>
      <c r="T113" s="175"/>
      <c r="U113" s="175"/>
    </row>
    <row r="114" spans="1:21">
      <c r="A114" s="175" t="str">
        <f>мс!H55</f>
        <v xml:space="preserve">Белгородская, Воронежская, Липецкая, Московская, Рязанская, Смоленская, Тульская, , , </v>
      </c>
      <c r="B114" s="175"/>
      <c r="C114" s="175"/>
      <c r="D114" s="175"/>
      <c r="E114" s="175"/>
      <c r="F114" s="175"/>
      <c r="G114" s="175"/>
      <c r="H114" s="175"/>
      <c r="I114" s="175"/>
      <c r="J114" s="175"/>
      <c r="L114" s="175" t="str">
        <f>мс!H59</f>
        <v xml:space="preserve">Белгородская, Воронежская, Липецкая, Московская, Рязанская, Смоленская, Тульская, , , </v>
      </c>
      <c r="M114" s="175"/>
      <c r="N114" s="175"/>
      <c r="O114" s="175"/>
      <c r="P114" s="175"/>
      <c r="Q114" s="175"/>
      <c r="R114" s="175"/>
      <c r="S114" s="175"/>
      <c r="T114" s="175"/>
      <c r="U114" s="175"/>
    </row>
    <row r="115" spans="1:21">
      <c r="A115" s="42" t="s">
        <v>49</v>
      </c>
      <c r="C115" s="42" t="s">
        <v>50</v>
      </c>
      <c r="D115" s="53"/>
      <c r="E115" s="52" t="s">
        <v>51</v>
      </c>
      <c r="F115" s="48" t="s">
        <v>52</v>
      </c>
      <c r="L115" s="42" t="s">
        <v>49</v>
      </c>
      <c r="N115" s="42" t="s">
        <v>50</v>
      </c>
      <c r="O115" s="53"/>
      <c r="P115" s="52" t="s">
        <v>51</v>
      </c>
      <c r="Q115" s="48" t="s">
        <v>52</v>
      </c>
    </row>
    <row r="116" spans="1:21" ht="13.8" thickBot="1">
      <c r="A116" s="54"/>
      <c r="B116" s="54"/>
      <c r="C116" s="54"/>
      <c r="D116" s="54"/>
      <c r="E116" s="54"/>
      <c r="F116" s="54"/>
      <c r="G116" s="54"/>
      <c r="H116" s="54"/>
      <c r="I116" s="54"/>
      <c r="J116" s="54"/>
      <c r="L116" s="54"/>
      <c r="M116" s="54"/>
      <c r="N116" s="54"/>
      <c r="O116" s="54"/>
      <c r="P116" s="54"/>
      <c r="Q116" s="54"/>
      <c r="R116" s="54"/>
      <c r="S116" s="54"/>
      <c r="T116" s="54"/>
      <c r="U116" s="54"/>
    </row>
    <row r="117" spans="1:21">
      <c r="A117" s="55" t="s">
        <v>53</v>
      </c>
      <c r="B117" s="176" t="s">
        <v>54</v>
      </c>
      <c r="C117" s="177"/>
      <c r="D117" s="177"/>
      <c r="E117" s="178"/>
      <c r="F117" s="56" t="s">
        <v>55</v>
      </c>
      <c r="G117" s="57"/>
      <c r="H117" s="55" t="s">
        <v>56</v>
      </c>
      <c r="I117" s="179"/>
      <c r="J117" s="180"/>
      <c r="L117" s="55" t="s">
        <v>53</v>
      </c>
      <c r="M117" s="176" t="s">
        <v>54</v>
      </c>
      <c r="N117" s="177"/>
      <c r="O117" s="177"/>
      <c r="P117" s="178"/>
      <c r="Q117" s="56" t="s">
        <v>55</v>
      </c>
      <c r="R117" s="57"/>
      <c r="S117" s="55" t="s">
        <v>56</v>
      </c>
      <c r="T117" s="179"/>
      <c r="U117" s="180"/>
    </row>
    <row r="118" spans="1:21">
      <c r="A118" s="58">
        <v>1</v>
      </c>
      <c r="B118" s="59" t="s">
        <v>83</v>
      </c>
      <c r="C118" s="60"/>
      <c r="D118" s="60"/>
      <c r="E118" s="61"/>
      <c r="F118" s="62" t="s">
        <v>75</v>
      </c>
      <c r="G118" s="61"/>
      <c r="H118" s="63" t="s">
        <v>58</v>
      </c>
      <c r="I118" s="62"/>
      <c r="J118" s="61"/>
      <c r="L118" s="58">
        <v>1</v>
      </c>
      <c r="M118" s="59" t="s">
        <v>84</v>
      </c>
      <c r="N118" s="60"/>
      <c r="O118" s="60"/>
      <c r="P118" s="61"/>
      <c r="Q118" s="62" t="s">
        <v>60</v>
      </c>
      <c r="R118" s="61"/>
      <c r="S118" s="63" t="s">
        <v>58</v>
      </c>
      <c r="T118" s="62"/>
      <c r="U118" s="61"/>
    </row>
    <row r="119" spans="1:21">
      <c r="A119" s="58">
        <v>2</v>
      </c>
      <c r="B119" s="59" t="s">
        <v>85</v>
      </c>
      <c r="C119" s="60"/>
      <c r="D119" s="60"/>
      <c r="E119" s="61"/>
      <c r="F119" s="62" t="s">
        <v>75</v>
      </c>
      <c r="G119" s="61"/>
      <c r="H119" s="63" t="s">
        <v>58</v>
      </c>
      <c r="I119" s="62"/>
      <c r="J119" s="61"/>
      <c r="L119" s="58">
        <v>2</v>
      </c>
      <c r="M119" s="59" t="s">
        <v>86</v>
      </c>
      <c r="N119" s="60"/>
      <c r="O119" s="60"/>
      <c r="P119" s="61"/>
      <c r="Q119" s="62" t="s">
        <v>75</v>
      </c>
      <c r="R119" s="61"/>
      <c r="S119" s="63" t="s">
        <v>58</v>
      </c>
      <c r="T119" s="62"/>
      <c r="U119" s="61"/>
    </row>
    <row r="120" spans="1:21">
      <c r="A120" s="58">
        <v>3</v>
      </c>
      <c r="B120" s="59" t="s">
        <v>87</v>
      </c>
      <c r="C120" s="60"/>
      <c r="D120" s="60"/>
      <c r="E120" s="61"/>
      <c r="F120" s="62" t="s">
        <v>75</v>
      </c>
      <c r="G120" s="61"/>
      <c r="H120" s="63" t="s">
        <v>58</v>
      </c>
      <c r="I120" s="62"/>
      <c r="J120" s="61"/>
      <c r="L120" s="58">
        <v>3</v>
      </c>
      <c r="M120" s="59" t="s">
        <v>88</v>
      </c>
      <c r="N120" s="60"/>
      <c r="O120" s="60"/>
      <c r="P120" s="61"/>
      <c r="Q120" s="62" t="s">
        <v>89</v>
      </c>
      <c r="R120" s="61"/>
      <c r="S120" s="63" t="s">
        <v>58</v>
      </c>
      <c r="T120" s="62"/>
      <c r="U120" s="61"/>
    </row>
    <row r="121" spans="1:21">
      <c r="A121" s="58">
        <v>4</v>
      </c>
      <c r="B121" s="59" t="s">
        <v>90</v>
      </c>
      <c r="C121" s="60"/>
      <c r="D121" s="60"/>
      <c r="E121" s="61"/>
      <c r="F121" s="59" t="s">
        <v>75</v>
      </c>
      <c r="G121" s="61"/>
      <c r="H121" s="63" t="s">
        <v>58</v>
      </c>
      <c r="I121" s="62"/>
      <c r="J121" s="61"/>
      <c r="L121" s="58">
        <v>4</v>
      </c>
      <c r="M121" s="59" t="s">
        <v>91</v>
      </c>
      <c r="N121" s="60"/>
      <c r="O121" s="60"/>
      <c r="P121" s="61"/>
      <c r="Q121" s="59" t="s">
        <v>80</v>
      </c>
      <c r="R121" s="61"/>
      <c r="S121" s="63" t="s">
        <v>58</v>
      </c>
      <c r="T121" s="62"/>
      <c r="U121" s="61"/>
    </row>
    <row r="122" spans="1:21">
      <c r="A122" s="58">
        <v>5</v>
      </c>
      <c r="B122" s="59" t="s">
        <v>92</v>
      </c>
      <c r="C122" s="60"/>
      <c r="D122" s="60"/>
      <c r="E122" s="61"/>
      <c r="F122" s="62" t="s">
        <v>75</v>
      </c>
      <c r="G122" s="61"/>
      <c r="H122" s="63" t="s">
        <v>58</v>
      </c>
      <c r="I122" s="62"/>
      <c r="J122" s="61"/>
      <c r="L122" s="58">
        <v>5</v>
      </c>
      <c r="M122" s="59" t="s">
        <v>93</v>
      </c>
      <c r="N122" s="60"/>
      <c r="O122" s="60"/>
      <c r="P122" s="61"/>
      <c r="Q122" s="62" t="s">
        <v>79</v>
      </c>
      <c r="R122" s="61"/>
      <c r="S122" s="63" t="s">
        <v>58</v>
      </c>
      <c r="T122" s="62"/>
      <c r="U122" s="61"/>
    </row>
    <row r="123" spans="1:21">
      <c r="A123" s="58"/>
      <c r="B123" s="62"/>
      <c r="C123" s="60"/>
      <c r="D123" s="60"/>
      <c r="E123" s="61"/>
      <c r="F123" s="62"/>
      <c r="G123" s="61"/>
      <c r="H123" s="63"/>
      <c r="I123" s="62"/>
      <c r="J123" s="61"/>
      <c r="L123" s="58">
        <v>6</v>
      </c>
      <c r="M123" s="62" t="s">
        <v>94</v>
      </c>
      <c r="N123" s="60"/>
      <c r="O123" s="60"/>
      <c r="P123" s="61"/>
      <c r="Q123" s="62" t="s">
        <v>79</v>
      </c>
      <c r="R123" s="61"/>
      <c r="S123" s="63" t="s">
        <v>58</v>
      </c>
      <c r="T123" s="62"/>
      <c r="U123" s="61"/>
    </row>
    <row r="124" spans="1:21">
      <c r="B124" s="62"/>
      <c r="C124" s="60"/>
      <c r="D124" s="60"/>
      <c r="E124" s="61"/>
      <c r="F124" s="62"/>
      <c r="G124" s="61"/>
      <c r="H124" s="63"/>
      <c r="I124" s="62"/>
      <c r="J124" s="61"/>
      <c r="L124" s="58">
        <v>7</v>
      </c>
      <c r="M124" s="62" t="s">
        <v>95</v>
      </c>
      <c r="N124" s="60"/>
      <c r="O124" s="60"/>
      <c r="P124" s="61"/>
      <c r="Q124" s="62" t="s">
        <v>80</v>
      </c>
      <c r="R124" s="61"/>
      <c r="S124" s="63" t="s">
        <v>58</v>
      </c>
      <c r="T124" s="62"/>
      <c r="U124" s="61"/>
    </row>
    <row r="126" spans="1:21">
      <c r="E126" s="42" t="s">
        <v>69</v>
      </c>
      <c r="G126" s="45" t="s">
        <v>70</v>
      </c>
      <c r="H126" s="45"/>
      <c r="I126" s="45"/>
      <c r="J126" s="45"/>
      <c r="P126" s="42" t="s">
        <v>69</v>
      </c>
      <c r="R126" s="45" t="s">
        <v>96</v>
      </c>
      <c r="S126" s="45"/>
      <c r="T126" s="45"/>
      <c r="U126" s="45"/>
    </row>
    <row r="127" spans="1:21">
      <c r="A127" s="42" t="str">
        <f>[9]реквизиты!$A$6</f>
        <v>Гл. судья, судья ВК</v>
      </c>
      <c r="H127" s="46" t="s">
        <v>71</v>
      </c>
      <c r="S127" s="46" t="s">
        <v>71</v>
      </c>
    </row>
    <row r="128" spans="1:21">
      <c r="D128" s="42" t="s">
        <v>72</v>
      </c>
      <c r="E128" s="45"/>
      <c r="F128" s="45"/>
      <c r="G128" s="45"/>
      <c r="H128" s="45" t="str">
        <f>[9]реквизиты!$G$6</f>
        <v>С.В.Сапожников</v>
      </c>
      <c r="I128" s="45"/>
      <c r="J128" s="45"/>
      <c r="L128" s="42" t="str">
        <f>[9]реквизиты!$A$6</f>
        <v>Гл. судья, судья ВК</v>
      </c>
      <c r="O128" s="42" t="s">
        <v>72</v>
      </c>
      <c r="P128" s="45"/>
      <c r="Q128" s="45"/>
      <c r="R128" s="45"/>
      <c r="S128" s="45" t="str">
        <f>[9]реквизиты!$G$6</f>
        <v>С.В.Сапожников</v>
      </c>
      <c r="T128" s="45"/>
      <c r="U128" s="45"/>
    </row>
    <row r="129" spans="1:21">
      <c r="A129" s="42" t="str">
        <f>[9]реквизиты!$A$8</f>
        <v>Гл. секретарь, судья ВК</v>
      </c>
      <c r="F129" s="46" t="s">
        <v>73</v>
      </c>
      <c r="I129" s="64" t="s">
        <v>74</v>
      </c>
      <c r="Q129" s="46" t="s">
        <v>73</v>
      </c>
      <c r="T129" s="64" t="s">
        <v>74</v>
      </c>
    </row>
    <row r="130" spans="1:21">
      <c r="D130" s="52" t="s">
        <v>72</v>
      </c>
      <c r="E130" s="45"/>
      <c r="F130" s="45"/>
      <c r="G130" s="45"/>
      <c r="H130" s="45" t="str">
        <f>[9]реквизиты!$G$8</f>
        <v>А.Н.Шелепин</v>
      </c>
      <c r="I130" s="45"/>
      <c r="J130" s="45"/>
      <c r="L130" s="42" t="str">
        <f>[9]реквизиты!$A$8</f>
        <v>Гл. секретарь, судья ВК</v>
      </c>
      <c r="O130" s="52" t="s">
        <v>72</v>
      </c>
      <c r="P130" s="45"/>
      <c r="Q130" s="45"/>
      <c r="R130" s="45"/>
      <c r="S130" s="45" t="str">
        <f>[9]реквизиты!$G$8</f>
        <v>А.Н.Шелепин</v>
      </c>
      <c r="T130" s="45"/>
      <c r="U130" s="45"/>
    </row>
    <row r="131" spans="1:21">
      <c r="F131" s="46" t="s">
        <v>73</v>
      </c>
      <c r="I131" s="64" t="s">
        <v>74</v>
      </c>
      <c r="Q131" s="46" t="s">
        <v>73</v>
      </c>
      <c r="T131" s="64" t="s">
        <v>74</v>
      </c>
    </row>
    <row r="134" spans="1:21">
      <c r="C134" s="172" t="s">
        <v>7</v>
      </c>
      <c r="D134" s="172"/>
      <c r="E134" s="172"/>
      <c r="F134" s="172"/>
      <c r="G134" s="172"/>
      <c r="N134" s="172" t="s">
        <v>7</v>
      </c>
      <c r="O134" s="172"/>
      <c r="P134" s="172"/>
      <c r="Q134" s="172"/>
      <c r="R134" s="172"/>
    </row>
    <row r="136" spans="1:21" ht="15.6">
      <c r="D136" s="173" t="s">
        <v>34</v>
      </c>
      <c r="E136" s="173"/>
      <c r="F136" s="173"/>
      <c r="O136" s="173" t="s">
        <v>34</v>
      </c>
      <c r="P136" s="173"/>
      <c r="Q136" s="173"/>
    </row>
    <row r="138" spans="1:21">
      <c r="A138" s="43" t="s">
        <v>35</v>
      </c>
      <c r="B138" s="43"/>
      <c r="C138" s="44" t="str">
        <f>мс!C61</f>
        <v>САПУНОВ Иван Дмитриевич</v>
      </c>
      <c r="D138" s="44"/>
      <c r="E138" s="44"/>
      <c r="F138" s="44"/>
      <c r="G138" s="44"/>
      <c r="H138" s="44"/>
      <c r="I138" s="44"/>
      <c r="J138" s="45"/>
      <c r="L138" s="43" t="s">
        <v>35</v>
      </c>
      <c r="M138" s="43"/>
      <c r="N138" s="44"/>
      <c r="O138" s="44"/>
      <c r="P138" s="44"/>
      <c r="Q138" s="44"/>
      <c r="R138" s="44"/>
      <c r="S138" s="44"/>
      <c r="T138" s="44"/>
      <c r="U138" s="45"/>
    </row>
    <row r="139" spans="1:21">
      <c r="E139" s="46" t="s">
        <v>36</v>
      </c>
      <c r="P139" s="46" t="s">
        <v>36</v>
      </c>
    </row>
    <row r="140" spans="1:21" ht="26.25" customHeight="1">
      <c r="A140" s="42" t="s">
        <v>37</v>
      </c>
      <c r="E140" s="174" t="str">
        <f>призеры!$A$3</f>
        <v>Чемпионат ЦФО по боевому самбо среди мужчин</v>
      </c>
      <c r="F140" s="174"/>
      <c r="G140" s="174"/>
      <c r="H140" s="174"/>
      <c r="I140" s="174"/>
      <c r="J140" s="174"/>
      <c r="L140" s="42" t="s">
        <v>37</v>
      </c>
      <c r="P140" s="174" t="str">
        <f>призеры!$A$3</f>
        <v>Чемпионат ЦФО по боевому самбо среди мужчин</v>
      </c>
      <c r="Q140" s="174"/>
      <c r="R140" s="174"/>
      <c r="S140" s="174"/>
      <c r="T140" s="174"/>
      <c r="U140" s="174"/>
    </row>
    <row r="141" spans="1:21">
      <c r="F141" s="46" t="s">
        <v>38</v>
      </c>
      <c r="Q141" s="46" t="s">
        <v>38</v>
      </c>
    </row>
    <row r="142" spans="1:21">
      <c r="A142" s="42" t="s">
        <v>39</v>
      </c>
      <c r="C142" s="172" t="str">
        <f>[9]реквизиты!$F$11</f>
        <v>11 декабря 2018г.</v>
      </c>
      <c r="D142" s="172"/>
      <c r="E142" s="172"/>
      <c r="F142" s="45"/>
      <c r="G142" s="42" t="s">
        <v>40</v>
      </c>
      <c r="H142" s="172" t="str">
        <f>[9]реквизиты!$D$11</f>
        <v>г.Воронеж</v>
      </c>
      <c r="I142" s="172"/>
      <c r="J142" s="45"/>
      <c r="L142" s="42" t="s">
        <v>39</v>
      </c>
      <c r="N142" s="172" t="str">
        <f>[9]реквизиты!$F$11</f>
        <v>11 декабря 2018г.</v>
      </c>
      <c r="O142" s="172"/>
      <c r="P142" s="172"/>
      <c r="Q142" s="45"/>
      <c r="R142" s="42" t="s">
        <v>40</v>
      </c>
      <c r="S142" s="172" t="str">
        <f>[9]реквизиты!$D$11</f>
        <v>г.Воронеж</v>
      </c>
      <c r="T142" s="172"/>
      <c r="U142" s="45"/>
    </row>
    <row r="143" spans="1:21">
      <c r="C143" s="46" t="s">
        <v>41</v>
      </c>
      <c r="I143" s="46" t="s">
        <v>42</v>
      </c>
      <c r="N143" s="46" t="s">
        <v>41</v>
      </c>
      <c r="T143" s="46" t="s">
        <v>42</v>
      </c>
    </row>
    <row r="144" spans="1:21">
      <c r="A144" s="47"/>
      <c r="B144" s="47"/>
      <c r="C144" s="42" t="s">
        <v>98</v>
      </c>
      <c r="E144" s="45">
        <f>мс!A61</f>
        <v>90</v>
      </c>
      <c r="F144" s="45"/>
      <c r="G144" s="48" t="s">
        <v>44</v>
      </c>
      <c r="L144" s="47"/>
      <c r="M144" s="47"/>
      <c r="N144" s="42" t="s">
        <v>43</v>
      </c>
      <c r="P144" s="45"/>
      <c r="Q144" s="45"/>
      <c r="R144" s="48" t="s">
        <v>44</v>
      </c>
    </row>
    <row r="145" spans="1:21">
      <c r="A145" s="47"/>
      <c r="B145" s="47"/>
      <c r="C145" s="49"/>
      <c r="D145" s="47"/>
      <c r="E145" s="47"/>
      <c r="L145" s="47"/>
      <c r="M145" s="47"/>
      <c r="N145" s="49"/>
      <c r="O145" s="47"/>
      <c r="P145" s="47"/>
    </row>
    <row r="146" spans="1:21">
      <c r="A146" s="42" t="s">
        <v>45</v>
      </c>
      <c r="B146" s="51" t="str">
        <f>мс!B61</f>
        <v>3</v>
      </c>
      <c r="C146" s="45"/>
      <c r="D146" s="42" t="s">
        <v>46</v>
      </c>
      <c r="E146" s="65">
        <f>мс!F61</f>
        <v>16</v>
      </c>
      <c r="F146" s="175" t="s">
        <v>47</v>
      </c>
      <c r="G146" s="175"/>
      <c r="H146" s="175"/>
      <c r="I146" s="175"/>
      <c r="J146" s="175"/>
      <c r="L146" s="42" t="s">
        <v>45</v>
      </c>
      <c r="M146" s="45">
        <v>1</v>
      </c>
      <c r="N146" s="45"/>
      <c r="O146" s="42" t="s">
        <v>46</v>
      </c>
      <c r="P146" s="50"/>
      <c r="Q146" s="175" t="s">
        <v>97</v>
      </c>
      <c r="R146" s="175"/>
      <c r="S146" s="175"/>
      <c r="T146" s="175"/>
      <c r="U146" s="175"/>
    </row>
    <row r="147" spans="1:21">
      <c r="A147" s="175" t="str">
        <f>мс!H61</f>
        <v xml:space="preserve">Белгородская, Воронежская, Липецкая, Московская, Рязанская, Смоленская, Тульская, , , </v>
      </c>
      <c r="B147" s="175"/>
      <c r="C147" s="175"/>
      <c r="D147" s="175"/>
      <c r="E147" s="175"/>
      <c r="F147" s="175"/>
      <c r="G147" s="175"/>
      <c r="H147" s="175"/>
      <c r="I147" s="175"/>
      <c r="J147" s="175"/>
      <c r="L147" s="175"/>
      <c r="M147" s="175"/>
      <c r="N147" s="175"/>
      <c r="O147" s="175"/>
      <c r="P147" s="175"/>
      <c r="Q147" s="175"/>
      <c r="R147" s="175"/>
      <c r="S147" s="175"/>
      <c r="T147" s="175"/>
      <c r="U147" s="175"/>
    </row>
    <row r="148" spans="1:21">
      <c r="A148" s="42" t="s">
        <v>49</v>
      </c>
      <c r="C148" s="42" t="s">
        <v>50</v>
      </c>
      <c r="D148" s="53"/>
      <c r="E148" s="52" t="s">
        <v>51</v>
      </c>
      <c r="F148" s="48" t="s">
        <v>52</v>
      </c>
      <c r="L148" s="42" t="s">
        <v>49</v>
      </c>
      <c r="N148" s="42" t="s">
        <v>50</v>
      </c>
      <c r="O148" s="53"/>
      <c r="P148" s="52" t="s">
        <v>51</v>
      </c>
      <c r="Q148" s="48" t="s">
        <v>52</v>
      </c>
    </row>
    <row r="149" spans="1:21" ht="13.8" thickBot="1">
      <c r="A149" s="54"/>
      <c r="B149" s="54"/>
      <c r="C149" s="54"/>
      <c r="D149" s="54"/>
      <c r="E149" s="54"/>
      <c r="F149" s="54"/>
      <c r="G149" s="54"/>
      <c r="H149" s="54"/>
      <c r="I149" s="54"/>
      <c r="J149" s="54"/>
      <c r="L149" s="54"/>
      <c r="M149" s="54"/>
      <c r="N149" s="54"/>
      <c r="O149" s="54"/>
      <c r="P149" s="54"/>
      <c r="Q149" s="54"/>
      <c r="R149" s="54"/>
      <c r="S149" s="54"/>
      <c r="T149" s="54"/>
      <c r="U149" s="54"/>
    </row>
    <row r="150" spans="1:21">
      <c r="A150" s="55" t="s">
        <v>53</v>
      </c>
      <c r="B150" s="176" t="s">
        <v>54</v>
      </c>
      <c r="C150" s="177"/>
      <c r="D150" s="177"/>
      <c r="E150" s="178"/>
      <c r="F150" s="56" t="s">
        <v>55</v>
      </c>
      <c r="G150" s="57"/>
      <c r="H150" s="55" t="s">
        <v>56</v>
      </c>
      <c r="I150" s="179"/>
      <c r="J150" s="180"/>
      <c r="L150" s="55" t="s">
        <v>53</v>
      </c>
      <c r="M150" s="176" t="s">
        <v>54</v>
      </c>
      <c r="N150" s="177"/>
      <c r="O150" s="177"/>
      <c r="P150" s="178"/>
      <c r="Q150" s="56" t="s">
        <v>55</v>
      </c>
      <c r="R150" s="57"/>
      <c r="S150" s="55" t="s">
        <v>56</v>
      </c>
      <c r="T150" s="179"/>
      <c r="U150" s="180"/>
    </row>
    <row r="151" spans="1:21">
      <c r="A151" s="58">
        <v>1</v>
      </c>
      <c r="B151" s="59" t="s">
        <v>83</v>
      </c>
      <c r="C151" s="60"/>
      <c r="D151" s="60"/>
      <c r="E151" s="61"/>
      <c r="F151" s="62" t="s">
        <v>75</v>
      </c>
      <c r="G151" s="61"/>
      <c r="H151" s="63" t="s">
        <v>58</v>
      </c>
      <c r="I151" s="62"/>
      <c r="J151" s="61"/>
      <c r="L151" s="58">
        <v>1</v>
      </c>
      <c r="M151" s="59"/>
      <c r="N151" s="60"/>
      <c r="O151" s="60"/>
      <c r="P151" s="61"/>
      <c r="Q151" s="62"/>
      <c r="R151" s="61"/>
      <c r="S151" s="63"/>
      <c r="T151" s="62"/>
      <c r="U151" s="61"/>
    </row>
    <row r="152" spans="1:21">
      <c r="A152" s="58">
        <v>2</v>
      </c>
      <c r="B152" s="59" t="s">
        <v>85</v>
      </c>
      <c r="C152" s="60"/>
      <c r="D152" s="60"/>
      <c r="E152" s="61"/>
      <c r="F152" s="62" t="s">
        <v>75</v>
      </c>
      <c r="G152" s="61"/>
      <c r="H152" s="63" t="s">
        <v>58</v>
      </c>
      <c r="I152" s="62"/>
      <c r="J152" s="61"/>
      <c r="L152" s="58">
        <v>2</v>
      </c>
      <c r="M152" s="59"/>
      <c r="N152" s="60"/>
      <c r="O152" s="60"/>
      <c r="P152" s="61"/>
      <c r="Q152" s="62"/>
      <c r="R152" s="61"/>
      <c r="S152" s="63"/>
      <c r="T152" s="62"/>
      <c r="U152" s="61"/>
    </row>
    <row r="153" spans="1:21">
      <c r="A153" s="58">
        <v>3</v>
      </c>
      <c r="B153" s="59" t="s">
        <v>87</v>
      </c>
      <c r="C153" s="60"/>
      <c r="D153" s="60"/>
      <c r="E153" s="61"/>
      <c r="F153" s="62" t="s">
        <v>75</v>
      </c>
      <c r="G153" s="61"/>
      <c r="H153" s="63" t="s">
        <v>58</v>
      </c>
      <c r="I153" s="62"/>
      <c r="J153" s="61"/>
      <c r="L153" s="58">
        <v>3</v>
      </c>
      <c r="M153" s="59"/>
      <c r="N153" s="60"/>
      <c r="O153" s="60"/>
      <c r="P153" s="61"/>
      <c r="Q153" s="62"/>
      <c r="R153" s="61"/>
      <c r="S153" s="63"/>
      <c r="T153" s="62"/>
      <c r="U153" s="61"/>
    </row>
    <row r="154" spans="1:21">
      <c r="A154" s="58">
        <v>4</v>
      </c>
      <c r="B154" s="59" t="s">
        <v>90</v>
      </c>
      <c r="C154" s="60"/>
      <c r="D154" s="60"/>
      <c r="E154" s="61"/>
      <c r="F154" s="59" t="s">
        <v>75</v>
      </c>
      <c r="G154" s="61"/>
      <c r="H154" s="63" t="s">
        <v>58</v>
      </c>
      <c r="I154" s="62"/>
      <c r="J154" s="61"/>
      <c r="L154" s="58">
        <v>4</v>
      </c>
      <c r="M154" s="59"/>
      <c r="N154" s="60"/>
      <c r="O154" s="60"/>
      <c r="P154" s="61"/>
      <c r="Q154" s="59"/>
      <c r="R154" s="61"/>
      <c r="S154" s="63"/>
      <c r="T154" s="62"/>
      <c r="U154" s="61"/>
    </row>
    <row r="155" spans="1:21">
      <c r="A155" s="58">
        <v>5</v>
      </c>
      <c r="B155" s="59" t="s">
        <v>92</v>
      </c>
      <c r="C155" s="60"/>
      <c r="D155" s="60"/>
      <c r="E155" s="61"/>
      <c r="F155" s="62" t="s">
        <v>75</v>
      </c>
      <c r="G155" s="61"/>
      <c r="H155" s="63" t="s">
        <v>58</v>
      </c>
      <c r="I155" s="62"/>
      <c r="J155" s="61"/>
      <c r="L155" s="58">
        <v>5</v>
      </c>
      <c r="M155" s="59"/>
      <c r="N155" s="60"/>
      <c r="O155" s="60"/>
      <c r="P155" s="61"/>
      <c r="Q155" s="62"/>
      <c r="R155" s="61"/>
      <c r="S155" s="63"/>
      <c r="T155" s="62"/>
      <c r="U155" s="61"/>
    </row>
    <row r="156" spans="1:21">
      <c r="A156" s="58"/>
      <c r="B156" s="62"/>
      <c r="C156" s="60"/>
      <c r="D156" s="60"/>
      <c r="E156" s="61"/>
      <c r="F156" s="62"/>
      <c r="G156" s="61"/>
      <c r="H156" s="63"/>
      <c r="I156" s="62"/>
      <c r="J156" s="61"/>
      <c r="L156" s="58">
        <v>6</v>
      </c>
      <c r="M156" s="62"/>
      <c r="N156" s="60"/>
      <c r="O156" s="60"/>
      <c r="P156" s="61"/>
      <c r="Q156" s="62"/>
      <c r="R156" s="61"/>
      <c r="S156" s="63"/>
      <c r="T156" s="62"/>
      <c r="U156" s="61"/>
    </row>
    <row r="157" spans="1:21">
      <c r="B157" s="62"/>
      <c r="C157" s="60"/>
      <c r="D157" s="60"/>
      <c r="E157" s="61"/>
      <c r="F157" s="62"/>
      <c r="G157" s="61"/>
      <c r="H157" s="63"/>
      <c r="I157" s="62"/>
      <c r="J157" s="61"/>
      <c r="L157" s="58">
        <v>7</v>
      </c>
      <c r="M157" s="62"/>
      <c r="N157" s="60"/>
      <c r="O157" s="60"/>
      <c r="P157" s="61"/>
      <c r="Q157" s="62"/>
      <c r="R157" s="61"/>
      <c r="S157" s="63"/>
      <c r="T157" s="62"/>
      <c r="U157" s="61"/>
    </row>
    <row r="159" spans="1:21">
      <c r="E159" s="42" t="s">
        <v>69</v>
      </c>
      <c r="G159" s="45" t="s">
        <v>70</v>
      </c>
      <c r="H159" s="45"/>
      <c r="I159" s="45"/>
      <c r="J159" s="45"/>
      <c r="P159" s="42" t="s">
        <v>69</v>
      </c>
      <c r="R159" s="45"/>
      <c r="S159" s="45"/>
      <c r="T159" s="45"/>
      <c r="U159" s="45"/>
    </row>
    <row r="160" spans="1:21">
      <c r="A160" s="42" t="str">
        <f>[9]реквизиты!$A$6</f>
        <v>Гл. судья, судья ВК</v>
      </c>
      <c r="H160" s="46" t="s">
        <v>71</v>
      </c>
      <c r="S160" s="46" t="s">
        <v>71</v>
      </c>
    </row>
    <row r="161" spans="1:21">
      <c r="D161" s="42" t="s">
        <v>72</v>
      </c>
      <c r="E161" s="45"/>
      <c r="F161" s="45"/>
      <c r="G161" s="45"/>
      <c r="H161" s="45" t="str">
        <f>H94</f>
        <v>С.В.Сапожников</v>
      </c>
      <c r="I161" s="45"/>
      <c r="J161" s="45"/>
      <c r="L161" s="42" t="str">
        <f>[9]реквизиты!$A$6</f>
        <v>Гл. судья, судья ВК</v>
      </c>
      <c r="O161" s="42" t="s">
        <v>72</v>
      </c>
      <c r="P161" s="45"/>
      <c r="Q161" s="45"/>
      <c r="R161" s="45"/>
      <c r="S161" s="45" t="str">
        <f>S94</f>
        <v>С.В.Сапожников</v>
      </c>
      <c r="T161" s="45"/>
      <c r="U161" s="45"/>
    </row>
    <row r="162" spans="1:21">
      <c r="A162" s="42" t="str">
        <f>[9]реквизиты!$A$8</f>
        <v>Гл. секретарь, судья ВК</v>
      </c>
      <c r="F162" s="46" t="s">
        <v>73</v>
      </c>
      <c r="I162" s="64" t="s">
        <v>74</v>
      </c>
      <c r="Q162" s="46" t="s">
        <v>73</v>
      </c>
      <c r="T162" s="64" t="s">
        <v>74</v>
      </c>
    </row>
    <row r="163" spans="1:21">
      <c r="D163" s="52" t="s">
        <v>72</v>
      </c>
      <c r="E163" s="45"/>
      <c r="F163" s="45"/>
      <c r="G163" s="45"/>
      <c r="H163" s="45" t="str">
        <f>H96</f>
        <v>А.Н.Шелепин</v>
      </c>
      <c r="I163" s="45"/>
      <c r="J163" s="45"/>
      <c r="L163" s="42" t="str">
        <f>[9]реквизиты!$A$8</f>
        <v>Гл. секретарь, судья ВК</v>
      </c>
      <c r="O163" s="52" t="s">
        <v>72</v>
      </c>
      <c r="P163" s="45"/>
      <c r="Q163" s="45"/>
      <c r="R163" s="45"/>
      <c r="S163" s="45" t="str">
        <f>S96</f>
        <v>А.Н.Шелепин</v>
      </c>
      <c r="T163" s="45"/>
      <c r="U163" s="45"/>
    </row>
    <row r="164" spans="1:21">
      <c r="F164" s="46" t="s">
        <v>73</v>
      </c>
      <c r="I164" s="64" t="s">
        <v>74</v>
      </c>
      <c r="Q164" s="46" t="s">
        <v>73</v>
      </c>
      <c r="T164" s="64" t="s">
        <v>74</v>
      </c>
    </row>
  </sheetData>
  <mergeCells count="90">
    <mergeCell ref="L147:U147"/>
    <mergeCell ref="M150:P150"/>
    <mergeCell ref="T150:U150"/>
    <mergeCell ref="A147:J147"/>
    <mergeCell ref="B150:E150"/>
    <mergeCell ref="I150:J150"/>
    <mergeCell ref="N142:P142"/>
    <mergeCell ref="S142:T142"/>
    <mergeCell ref="Q146:U146"/>
    <mergeCell ref="C142:E142"/>
    <mergeCell ref="H142:I142"/>
    <mergeCell ref="F146:J146"/>
    <mergeCell ref="N134:R134"/>
    <mergeCell ref="O136:Q136"/>
    <mergeCell ref="P140:U140"/>
    <mergeCell ref="C134:G134"/>
    <mergeCell ref="D136:F136"/>
    <mergeCell ref="E140:J140"/>
    <mergeCell ref="L114:U114"/>
    <mergeCell ref="M117:P117"/>
    <mergeCell ref="T117:U117"/>
    <mergeCell ref="A114:J114"/>
    <mergeCell ref="B117:E117"/>
    <mergeCell ref="I117:J117"/>
    <mergeCell ref="N109:P109"/>
    <mergeCell ref="S109:T109"/>
    <mergeCell ref="Q113:U113"/>
    <mergeCell ref="C109:E109"/>
    <mergeCell ref="H109:I109"/>
    <mergeCell ref="F113:J113"/>
    <mergeCell ref="N101:R101"/>
    <mergeCell ref="O103:Q103"/>
    <mergeCell ref="P107:U107"/>
    <mergeCell ref="C101:G101"/>
    <mergeCell ref="D103:F103"/>
    <mergeCell ref="E107:J107"/>
    <mergeCell ref="A80:J80"/>
    <mergeCell ref="L80:U80"/>
    <mergeCell ref="B83:E83"/>
    <mergeCell ref="I83:J83"/>
    <mergeCell ref="M83:P83"/>
    <mergeCell ref="T83:U83"/>
    <mergeCell ref="C75:E75"/>
    <mergeCell ref="H75:I75"/>
    <mergeCell ref="N75:P75"/>
    <mergeCell ref="S75:T75"/>
    <mergeCell ref="F79:J79"/>
    <mergeCell ref="Q79:U79"/>
    <mergeCell ref="C67:G67"/>
    <mergeCell ref="N67:R67"/>
    <mergeCell ref="D69:F69"/>
    <mergeCell ref="O69:Q69"/>
    <mergeCell ref="E73:J73"/>
    <mergeCell ref="P73:U73"/>
    <mergeCell ref="A47:J47"/>
    <mergeCell ref="L47:U47"/>
    <mergeCell ref="B50:E50"/>
    <mergeCell ref="I50:J50"/>
    <mergeCell ref="M50:P50"/>
    <mergeCell ref="T50:U50"/>
    <mergeCell ref="C42:E42"/>
    <mergeCell ref="H42:I42"/>
    <mergeCell ref="N42:P42"/>
    <mergeCell ref="S42:T42"/>
    <mergeCell ref="F46:J46"/>
    <mergeCell ref="Q46:U46"/>
    <mergeCell ref="C34:G34"/>
    <mergeCell ref="N34:R34"/>
    <mergeCell ref="D36:F36"/>
    <mergeCell ref="O36:Q36"/>
    <mergeCell ref="E40:J40"/>
    <mergeCell ref="P40:U40"/>
    <mergeCell ref="A14:J14"/>
    <mergeCell ref="L14:U14"/>
    <mergeCell ref="B17:E17"/>
    <mergeCell ref="I17:J17"/>
    <mergeCell ref="M17:P17"/>
    <mergeCell ref="T17:U17"/>
    <mergeCell ref="C9:E9"/>
    <mergeCell ref="H9:I9"/>
    <mergeCell ref="N9:P9"/>
    <mergeCell ref="S9:T9"/>
    <mergeCell ref="F13:J13"/>
    <mergeCell ref="Q13:U13"/>
    <mergeCell ref="C1:G1"/>
    <mergeCell ref="N1:R1"/>
    <mergeCell ref="D3:F3"/>
    <mergeCell ref="O3:Q3"/>
    <mergeCell ref="E7:J7"/>
    <mergeCell ref="P7:U7"/>
  </mergeCells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3</vt:i4>
      </vt:variant>
    </vt:vector>
  </HeadingPairs>
  <TitlesOfParts>
    <vt:vector size="10" baseType="lpstr">
      <vt:lpstr>мс 2стр</vt:lpstr>
      <vt:lpstr>спр.побед (2)</vt:lpstr>
      <vt:lpstr>мс</vt:lpstr>
      <vt:lpstr>2стр</vt:lpstr>
      <vt:lpstr>1стр</vt:lpstr>
      <vt:lpstr>призеры</vt:lpstr>
      <vt:lpstr>спр.побед</vt:lpstr>
      <vt:lpstr>'1стр'!Область_печати</vt:lpstr>
      <vt:lpstr>'2стр'!Область_печати</vt:lpstr>
      <vt:lpstr>призеры!Область_печати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Пользователь Windows</cp:lastModifiedBy>
  <cp:lastPrinted>2018-12-13T15:14:10Z</cp:lastPrinted>
  <dcterms:created xsi:type="dcterms:W3CDTF">1996-10-08T23:32:33Z</dcterms:created>
  <dcterms:modified xsi:type="dcterms:W3CDTF">2018-12-17T14:57:15Z</dcterms:modified>
</cp:coreProperties>
</file>